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955" windowHeight="6435" activeTab="4"/>
  </bookViews>
  <sheets>
    <sheet name="BCTCTT" sheetId="1" r:id="rId1"/>
    <sheet name="CDKT" sheetId="2" r:id="rId2"/>
    <sheet name="KQKD" sheetId="3" r:id="rId3"/>
    <sheet name="LCTT" sheetId="4" r:id="rId4"/>
    <sheet name="TMQT" sheetId="5" r:id="rId5"/>
    <sheet name="BUT TOAN DC" sheetId="6" r:id="rId6"/>
    <sheet name="Phan phoi LN" sheetId="7" r:id="rId7"/>
    <sheet name="Sheet4" sheetId="8" r:id="rId8"/>
    <sheet name="Sheet5" sheetId="9" r:id="rId9"/>
    <sheet name="Sheet6" sheetId="10" r:id="rId10"/>
    <sheet name="Sheet7" sheetId="11" r:id="rId11"/>
    <sheet name="Sheet8" sheetId="12" r:id="rId12"/>
    <sheet name="Sheet9" sheetId="13" r:id="rId13"/>
    <sheet name="Sheet10" sheetId="14" r:id="rId14"/>
    <sheet name="Sheet11" sheetId="15" r:id="rId15"/>
    <sheet name="Sheet12" sheetId="16" r:id="rId16"/>
    <sheet name="Sheet13" sheetId="17" r:id="rId17"/>
    <sheet name="Sheet14" sheetId="18" r:id="rId18"/>
    <sheet name="Sheet15" sheetId="19" r:id="rId19"/>
    <sheet name="Sheet16" sheetId="20" r:id="rId20"/>
    <sheet name="00000000" sheetId="21" state="veryHidden" r:id="rId21"/>
  </sheets>
  <externalReferences>
    <externalReference r:id="rId24"/>
    <externalReference r:id="rId25"/>
    <externalReference r:id="rId26"/>
  </externalReferences>
  <definedNames>
    <definedName name="_Fill" hidden="1">#REF!</definedName>
    <definedName name="dsnv">#REF!</definedName>
    <definedName name="_xlnm.Print_Area" localSheetId="1">'CDKT'!$A$1:$E$129</definedName>
    <definedName name="_xlnm.Print_Area" localSheetId="2">'KQKD'!$A$1:$S$37</definedName>
    <definedName name="_xlnm.Print_Area" localSheetId="3">'LCTT'!$A$1:$F$48</definedName>
    <definedName name="_xlnm.Print_Titles" localSheetId="1">'CDKT'!$11:$11</definedName>
    <definedName name="_xlnm.Print_Titles" localSheetId="4">'TMQT'!$1:$4</definedName>
    <definedName name="SCCR">#REF!</definedName>
    <definedName name="SCDT">#REF!</definedName>
    <definedName name="TN" localSheetId="0">#REF!</definedName>
    <definedName name="TN">#REF!</definedName>
    <definedName name="TRISO">#REF!</definedName>
    <definedName name="ttcd">#REF!</definedName>
  </definedNames>
  <calcPr fullCalcOnLoad="1"/>
</workbook>
</file>

<file path=xl/sharedStrings.xml><?xml version="1.0" encoding="utf-8"?>
<sst xmlns="http://schemas.openxmlformats.org/spreadsheetml/2006/main" count="1812" uniqueCount="1393">
  <si>
    <t>Hôïp ñoàng tín duïng soá VNM CDT 070491 ngaøy 10/12/2007, thôøi haïn cho vay töø 3 ñeán 09 thaùng, laõi suaát (SIBOR + 1,75%)/naêm, nhaèm muïc ñích boå sung voán löu ñoäng. Khoaûn vay naøy ñöôïc tín chaáp.</t>
  </si>
  <si>
    <t>6412+6413+6422+6423</t>
  </si>
  <si>
    <t>6414+6424</t>
  </si>
  <si>
    <t>6417+6427</t>
  </si>
  <si>
    <t>6411+6421+6426</t>
  </si>
  <si>
    <t>6418+6429</t>
  </si>
  <si>
    <t xml:space="preserve">   -Tieàn khuyeán maõi, hoã trôï chi phí vay ngaân haøng nhaän töø nhaø cung caáp</t>
  </si>
  <si>
    <t>Thu nhaäp vaø chi phí, laõi hoaëc loã ñöôïc ghi nhaän tröïc tieáp voán chuû sôû höõu theo quy ñònh cuûa caùc chuaån möïc keá toaùn cuï theå</t>
  </si>
  <si>
    <t>- Coå töùc ñaõ coâng boá sau ngaøy keát thuùc kyø keá toaùn naêm:</t>
  </si>
  <si>
    <t>+ Coå töùc ñaõ coâng boá treân coå phieáu phoå thoâng:</t>
  </si>
  <si>
    <t>+ Coå töùc ñaõ coâng boá treân coå phieáu öu ñaõi:</t>
  </si>
  <si>
    <t>- Coå töùc cuûa coå phieáu öu ñaõi luõy keá chöa ñöôïc ghi nhaän:</t>
  </si>
  <si>
    <t>ñ)</t>
  </si>
  <si>
    <t>Coå phieáu</t>
  </si>
  <si>
    <t>- Soá löôïng coå phieáu ñaõ ñaêng kyù phaùt haønh</t>
  </si>
  <si>
    <t>- Soá löôïng coå phieáu ñaõ baùn ra coâng chuùng</t>
  </si>
  <si>
    <t>+ Coå phieáu phoå thoâng</t>
  </si>
  <si>
    <t>+ Coå phieáu öu ñaõi</t>
  </si>
  <si>
    <t>- Soá löôïng coå phieáu ñöôïc mua laïi</t>
  </si>
  <si>
    <t>- Soá löôïng coå phieáu ñang löu haønh</t>
  </si>
  <si>
    <t>- Meänh giaù coå phieáu ñang löu haønh</t>
  </si>
  <si>
    <t>Caùc quyõ cuûa doanh nghieäp</t>
  </si>
  <si>
    <t>- Quyõ ñaàu tö phaùt trieån</t>
  </si>
  <si>
    <t>- Quyõ döï phoøng taøi chính</t>
  </si>
  <si>
    <t>- Quyõ khaùc thuoäc voán chuû sôû höõu</t>
  </si>
  <si>
    <t>(*): Muïc ñích trích laäp vaø söû duïng caùc quyõ cuûa doanh nghieäp</t>
  </si>
  <si>
    <t>Nguoàn kinh phí</t>
  </si>
  <si>
    <t>- Nguoàn kinh phí ñaàu naêm</t>
  </si>
  <si>
    <t>- Nguoàn kinh phí ñöôïc caáp trong naêm</t>
  </si>
  <si>
    <t>- Chi söï nghieäp</t>
  </si>
  <si>
    <t>ghi aâm</t>
  </si>
  <si>
    <t>- Nguoàn kinh phí coøn laïi cuoái naêm</t>
  </si>
  <si>
    <t>V.24</t>
  </si>
  <si>
    <t>Taøi saûn thueâ ngoaøi</t>
  </si>
  <si>
    <t>Giaù trò taøi saûn thueâ ngoaøi</t>
  </si>
  <si>
    <t>- Taøi saûn coá ñònh thueâ ngoaøi</t>
  </si>
  <si>
    <t>- Taøi saûn khaùc thueâ ngoaøi</t>
  </si>
  <si>
    <t>Toång soá tieàn thueâ toái thieåu trong töông lai cuûa hôïp ñoàng thueâ hoaït ñoäng khoâng huûy ngang theo caùc thôøi haïn</t>
  </si>
  <si>
    <t>- Töø 1 naêm trôû xuoáng</t>
  </si>
  <si>
    <t>- Treân 1 naêm ñeán 5 naêm</t>
  </si>
  <si>
    <t>- Treân 5 naêm</t>
  </si>
  <si>
    <t>VI</t>
  </si>
  <si>
    <t>THOÂNG TIN BOÅ SUNG CHO CAÙC KHOAÛN MUÏC TRÌNH BAØY TREÂN BAÙO CAÙO KEÁT QUAÛ HOAÏT ÑOÄNG KINH DOANH</t>
  </si>
  <si>
    <t>Doanh thu baùn haøng vaø cung caáp dòch vuï</t>
  </si>
  <si>
    <t>Toång doanh thu baùn haøng vaø cung caáp dòch vuï</t>
  </si>
  <si>
    <t>- Doanh thu baùn haøng</t>
  </si>
  <si>
    <t>- Doanh thu cung caáp dòch vuï</t>
  </si>
  <si>
    <t>- Doanh thu hôïp ñoàng xaây döïng</t>
  </si>
  <si>
    <t>+ Doanh thu hôïp ñoàng xaây döïng ñöôïc ghi nhaän trong kyø</t>
  </si>
  <si>
    <t>+ Toång doanh thu hôïp luõy keá cuûa hôïp ñoàng xaây döïng ñöôïc ghi nhaän ñeán thôøi ñieåm laäp BCTC</t>
  </si>
  <si>
    <t>Caùc khoaûn giaûm tröø doanh thu</t>
  </si>
  <si>
    <t>- Chieát khaáu thöông maïi</t>
  </si>
  <si>
    <t>- Giaûm giaù haøng baùn</t>
  </si>
  <si>
    <t>- Haøng baùn bò traû laïi</t>
  </si>
  <si>
    <t>- Thueá GTGT phaûi noäp (phöông phaùp tröïc tieáp)</t>
  </si>
  <si>
    <t>- Thueá xuaát khaåu</t>
  </si>
  <si>
    <t>Doanh thu thuaàn veà baùn haøng vaø cung caáp dòch vuï</t>
  </si>
  <si>
    <t>- Doanh thu thuaàn trao ñoåi saûn phaåm, haøng hoùa</t>
  </si>
  <si>
    <t>- Doanh thu thuaàn trao ñoåi dòch vuï</t>
  </si>
  <si>
    <t>Doanh thu hoaït ñoäng taøi chính</t>
  </si>
  <si>
    <t>- Laõi tieàn göûi, tieàn cho vay</t>
  </si>
  <si>
    <t>- Laõi ñaàu tö traùi phieáu, kyø phieáu, tín phieáu</t>
  </si>
  <si>
    <t>- Laõi baùn ngoaïi teä</t>
  </si>
  <si>
    <t>- Laõi cheânh leäch tyû giaù ñaõ thöïc hieän</t>
  </si>
  <si>
    <t>- Laõi cheânh leäch tyû giaù chöa thöïc hieän</t>
  </si>
  <si>
    <t>- Phaït traû chaäm tieàn haøng</t>
  </si>
  <si>
    <t>- Doanh thu hoaït ñoäng taøi chính khaùc</t>
  </si>
  <si>
    <t>Giaù voán haøng baùn</t>
  </si>
  <si>
    <t>- Giaù voán cuûa haøng hoùa ñaõ baùn</t>
  </si>
  <si>
    <t>cp mua hang</t>
  </si>
  <si>
    <t>- Giaù voán cuûa thaønh phaåm ñaõ baùn</t>
  </si>
  <si>
    <t>- Giaù voán cuûa dòch vuï ñaõ cung caáp</t>
  </si>
  <si>
    <t>- Giaù trò coøn laïi, chi phí nhöôïng baùn, thanh lyù Baát ñoäng saûn ñaàu tö ñaõ baùn</t>
  </si>
  <si>
    <t>- Chi phí kinh doanh Baát ñoäng saûn ñaàu tö</t>
  </si>
  <si>
    <t>- Hao huït, maát maùt haøng toàn kho</t>
  </si>
  <si>
    <t>- Caùc khoaûn chi phí vöôït möùc bình thöôøng</t>
  </si>
  <si>
    <t>- Döï phoøng giaûm giaù haøng toàn kho</t>
  </si>
  <si>
    <t>Chi phí taøi chính</t>
  </si>
  <si>
    <t>- Laõi tieàn vay</t>
  </si>
  <si>
    <t>- Chieát khaáu thanh toaùn, laõi baùn haøng traû chaäm</t>
  </si>
  <si>
    <t>- Loã do thanh lyù caùc khoaûn ñaàu tö ngaén haïn, daøi haïn</t>
  </si>
  <si>
    <t>- Loã baùn ngoaïi teä</t>
  </si>
  <si>
    <t>- Loã cheânh leäch tyû giaù ñaõ thöïc hieän</t>
  </si>
  <si>
    <t>- Loã cheânh leäch tyû giaù chöa thöïc hieän</t>
  </si>
  <si>
    <t>- Döï phoøng giaûm giaù caùc khoaûn ñaàu tö ngaén haïn, daøi haïn</t>
  </si>
  <si>
    <t>- Chi phí taøi chính khaùc</t>
  </si>
  <si>
    <t>+ Chi phí laõi vay</t>
  </si>
  <si>
    <t>+ Chieát khaáu thanh toaùn nhanh</t>
  </si>
  <si>
    <t>Chi phí thueá thu nhaäp doanh nghieäp hieän haønh</t>
  </si>
  <si>
    <t>- Chi phí thueá thu nhaäp doanh nghieäp tính treân thu nhaäp chòu thueá naêm hieän haønh</t>
  </si>
  <si>
    <t>- Ñieàu chænh chi phí thueá thu nhaäp doanh nghieäp cuûa caùc naêm tröôùc vaøo chi phí thueá thu nhaäp hieän haønh naêm nay</t>
  </si>
  <si>
    <t>Toång chi phí thueá thu nhaäp doanh nghieäp hieän haønh</t>
  </si>
  <si>
    <t>Chi phí thueá thu nhaäp doanh nghieäp hoaõn laïi</t>
  </si>
  <si>
    <t>- Chi phí thueá thu nhaäp doanh nghieäp hoaõn laïi phaùt sinh töø caùc khoaûn cheânh leäch taïm thôøi tính thueá</t>
  </si>
  <si>
    <t>- Chi phí thueá thu nhaäp doanh nghieäp hoaõn laïi phaùt sinh töø vieäc hoaøn nhaäp taøi saûn thueá thu nhaäp doanh nghieäp hoaõn laïi</t>
  </si>
  <si>
    <t>- Thu nhaäp thueá thu nhaäp doanh nghieäp hoaõn laïi phaùt sinh töø caùc khoaûn cheânh leäch taïm thôøi ñöôïc khaáu tröø</t>
  </si>
  <si>
    <t>- Thu nhaäp thueá thu nhaäp doanh nghieäp hoaõn laïi phaùt sinh töø caùc khoaûn loã tính thueá vaø öu ñaõi thueá chöa söû duïng</t>
  </si>
  <si>
    <t>- Thu nhaäp thueá thu nhaäp doanh nghieäp hoaõn laïi phaùt sinh töø vieäc hoaøn nhaäp thueá thu nhaäp hoaõn laïi phaûi traû</t>
  </si>
  <si>
    <t>Toång chi phí thueá thu nhaäp doanh nghieäp hoaõn laïi</t>
  </si>
  <si>
    <t>- Chi phí nguyeân lieäu, vaät lieäu</t>
  </si>
  <si>
    <t>- Chi phí nhaân coâng</t>
  </si>
  <si>
    <t>- Chi phí khaáu hao taøi saûn coá ñònh</t>
  </si>
  <si>
    <t>- Chi phí dòch vuï mua ngoaøi</t>
  </si>
  <si>
    <t>- Thueá, phí vaø leä phí</t>
  </si>
  <si>
    <t>- Chi phí khaùc baèng tieàn</t>
  </si>
  <si>
    <t>Thu nhaäp khaùc</t>
  </si>
  <si>
    <t xml:space="preserve">   -Khaùc</t>
  </si>
  <si>
    <t>Caùc nghieäp vuï caùc beân lieân quan</t>
  </si>
  <si>
    <t>Doanh thu</t>
  </si>
  <si>
    <t>Mua haøng</t>
  </si>
  <si>
    <t>Phaûi thu</t>
  </si>
  <si>
    <t>Phaûi traû</t>
  </si>
  <si>
    <t>Goùp voán</t>
  </si>
  <si>
    <t>VII.</t>
  </si>
  <si>
    <t>THOÂNG TIN BOÅ SUNG CHO CAÙC KHOAÛN MUÏC TRÌNH BAØY TREÂN BAÙO CAÙO LÖU CHUYEÅN TIEÀN TEÄ</t>
  </si>
  <si>
    <t>Caùc giao dòch khoâng baèng tieàn aûnh höôûng ñeán baùo caùo löu chuyeån tieàn teä vaø caùc khoaûn tieàn do doanh nghieäp naém giöõ nhöng khoâng ñöôïc söû duïng</t>
  </si>
  <si>
    <t>Mua taøi saûn baèng caùch nhaän caùc khoaûn nôï lieân quan tröïc tieáp hoaëc thoâng qua nghieäp vuï cho thueâ taøi chính</t>
  </si>
  <si>
    <t>- Mua doanh nghieäp thoâng qua phaùt haønh coå phieáu</t>
  </si>
  <si>
    <t>- Chuyeån nôï thaønh voán chuû sôû höõu</t>
  </si>
  <si>
    <t>- Toång soá coâng nhaân vieân:  184 ngöôøi.</t>
  </si>
  <si>
    <t xml:space="preserve">  Trong ñoù: Nhaân vieân quaûn lyù:  21 ngöôøi.</t>
  </si>
  <si>
    <t xml:space="preserve">(#) Thanh toaùn coå töùc baèng tieàn cho coå phieáu bò leû </t>
  </si>
  <si>
    <t xml:space="preserve">Chi phí saûn xuaát kinh doanh theo yeáu toá   </t>
  </si>
  <si>
    <t>Quyù1 naêm 2008</t>
  </si>
  <si>
    <t>- Tyû suaát lôïi nhuaän sau thueá/ Doanh thu thuaàn      (%)</t>
  </si>
  <si>
    <t>- Tyû suaát lôïi nhuaän sau thueá/ Voán chuû sôû höõu       (%)</t>
  </si>
  <si>
    <t>- Tyû suaát lôïi nhuaän sau thueá/ Toång taøi saûn             (%)</t>
  </si>
  <si>
    <t>Ngaøy 18 Thaùng 04 Naêm 2008</t>
  </si>
  <si>
    <t>Ñoã Thò Ngoïc Uùt                                        Nguyeãn Thò Leä Haèng</t>
  </si>
  <si>
    <t>Ngöôøi laäp bieåu                                         Gíam ñoác taøi chính</t>
  </si>
  <si>
    <t xml:space="preserve">                      Laäp bieåu                               Giaùm ñoác taøi chính</t>
  </si>
  <si>
    <t xml:space="preserve">                          Ñoã thò ngoïc Uùt                                      Nguyeãn Thò Leä Haèng</t>
  </si>
  <si>
    <t>Mua vaø thanh lyù coâng ty con hoaëc ñôn vò kinh doanh khaùc trong kyø baùo caùo</t>
  </si>
  <si>
    <t>- Toång giaù trò mua hoaëc thanh lyù</t>
  </si>
  <si>
    <t>- Phaàn giaù trò mua hoaëc thanh lyù ñöôïc thanh toaùn baèng tieàn hoaëc caùc khoaûn töông ñöông tieàn</t>
  </si>
  <si>
    <t>- Soá tieàn vaø caùc khoaûn töông ñöông tieàn thöïc coù trong coâng ty con hoaëc ñôn vò kinh doanh khaùc ñöôïc mua hoaëc thanh lyù</t>
  </si>
  <si>
    <t>- Phaàn giaù trò taøi saûn vaø nôï phaûi traû khoâng phaûi laø tieàn vaø caùc khoaûn töông ñöông tieàn trong coâng ty con hoaëc ñôn vò kinh doanh khaùc ñöôïc mua hoaëc thanh lyù</t>
  </si>
  <si>
    <t>Trình baøy giaù trò vaø lyù do cuûa caùc khoaûn tieàn vaø töông ñöông tieàn lôùn do doanh nghieäp naém giöõ nhöng khoâng ñöôïc söû duïng do coù haïn cheá cuûa phaùp luaät hoaëc caùc raøng buoäc khaùc maø doanh nghieäp phaûi thöïc hieän</t>
  </si>
  <si>
    <t>VIII.</t>
  </si>
  <si>
    <t>NHÖÕNG THOÂNG TIN KHAÙC</t>
  </si>
  <si>
    <t>Nhöõng khoaûn nôï tieàm taøng, khoaûn cam keát vaø nhöõng thoâng tin taøi chính khaùc</t>
  </si>
  <si>
    <t>Nhöõng söï kieän phaùt sinh sau ngaøy keát thuùc kyø keá toaùn naêm</t>
  </si>
  <si>
    <t>Thoâng tin veà caùc beân lieân quan</t>
  </si>
  <si>
    <t>Trình baøy taøi saûn, doanh thu, keát quaû kinh doanh theo boä phaän (theo lónh vöïc kinh doanh hoaëc khu vöïc ñòa lyù) theo quy ñònh cuûa Chuaån möïc keá toaùn soá 28 "Baùo caùo boä phaän"</t>
  </si>
  <si>
    <t>Thoâng tin so saùnh (nhöõng thay ñoåi veà thoâng tin treân Baùo caùo taøi chính cuûa caùc nieân ñoä keá toaùn tröôùc)</t>
  </si>
  <si>
    <t>Thoâng tin veà hoaït ñoäng lieân tuïc</t>
  </si>
  <si>
    <t>Nhöõng thoâng tin khaùc</t>
  </si>
  <si>
    <t>- Chi phí mua baûo hieåm taøi saûn vaø haøng toàn kho phaùt sinh trong kyø laø 52.904.642 VNÑ (3,660.53 USD), vôùi giaù trò cuûa taøi saûn ñöôïc baûo hieåm laø 65.583.600.000 VNÑ (4,100,000.00 USD) vaø haøng toàn kho ñöôïc baûo hieåm laø 3.999.000.000 VNÑ</t>
  </si>
  <si>
    <t>Ngöôøi Ñaïi Dieän Phaùp Luaät</t>
  </si>
  <si>
    <t>Toång Giaùm ñoác</t>
  </si>
  <si>
    <t>ÑAËNG THANH CÖÔNG</t>
  </si>
  <si>
    <t>COÂNG TY COÅ PHAÀN NOÂNG DÖÔÏC HAI</t>
  </si>
  <si>
    <t>Maãu soá B03-DN</t>
  </si>
  <si>
    <t>28 Maïc Ñænh Chi Q1 TP.HCM</t>
  </si>
  <si>
    <t xml:space="preserve">Maët haøng thuoác baûo veä thöïc vaät laø vaät tö noâng nghieäp neân vieäc kinh doanh cuûa coâng ty hoaøn toaøn mang tính chaât thôøi vuï.   Theo thoáng keâ haøng naêm, doanh soá baùn cuûa coâng ty chuû yeáu taäp trung vaøo quyù 4, quyù 1 vaø quyù 2. Rieâng quyù 3 doanh soá thöôøng chæ baèng 60% doanh soá cuûa quyù 1 vì ñaây laø thôøi gian möa luõ ôû mieàn Nam - thò tröôøng chính cuûa coâng ty - theâm vaøo ñoù laø thôøi ñieåm cuoái vuï Heø thu, noâng daân chuû yeáu taäp trung thu hoaïch neân söû duïng raát ít thuoác baûo veä thöïc vaät.   </t>
  </si>
  <si>
    <t>CTY CO PHAN HOC MON</t>
  </si>
  <si>
    <t>TTDTVTTHUY-BVTV(NG.D.NGAN-LD)</t>
  </si>
  <si>
    <t>CTY CO PHAN LONG HIEP</t>
  </si>
  <si>
    <t>CTY TNHH MINH LONG</t>
  </si>
  <si>
    <t>CTY TNHHTM &amp; SX NGOC YEN-VL</t>
  </si>
  <si>
    <t>CTY TNHH TAN SANG(BUI.T.B.UYEN</t>
  </si>
  <si>
    <t>CTY CPVTNN B.DUONG(D.Q.NHUONG)</t>
  </si>
  <si>
    <t>DNTN TOAN PHATI(P.T.H.TRINH-DN</t>
  </si>
  <si>
    <t>CTY TNHH TR.THUY(V.B.THUY-TN)</t>
  </si>
  <si>
    <t>CTY TNHHTM 6BANH(BUI.NG.AN-LA)</t>
  </si>
  <si>
    <t>DAI LY 01 (LE.VAN.QUYEN-AG)</t>
  </si>
  <si>
    <t>DAI LY 03 (NG.VAN.TIEP-HG)</t>
  </si>
  <si>
    <t>DAI LY 04 (LE.DINH.VAN-TG)</t>
  </si>
  <si>
    <t>DAI LY 07 (MAI.THANH.TAM-CT)</t>
  </si>
  <si>
    <t>- Chi phí mua baûo hieåm taøi saûn vaø haøng toàn kho phaùt sinh trong kyø laø 52.904.642 VNÑ (3,660.53 USD), vôùi giaù trò cuûa taøi saûn ñöôïc baûo hieåm laø 65.583.600.000 VNÑ (4,100,000.00 USD) vaø haøng toàn kho ñöôïc baûo hieåm laø 3.999.000.000 VNÑ (250,000.00 USD).</t>
  </si>
  <si>
    <t>Caùc chæ tieâu taøi chính chuû yeáu</t>
  </si>
  <si>
    <t>Ñôn vò</t>
  </si>
  <si>
    <t>Chæ tieâu veà khaû naêng thanh toaùn</t>
  </si>
  <si>
    <t xml:space="preserve"> - Heä soá thanh toaùn ngaén haïn: TSLÑ/Nôï ngaén haïn</t>
  </si>
  <si>
    <t>Laàn</t>
  </si>
  <si>
    <t xml:space="preserve"> - Heä soá thanh toaùn nhanh:</t>
  </si>
  <si>
    <t xml:space="preserve">              (TSLÑ - Haøng toàn kho)/ Nôï ngaén haïn</t>
  </si>
  <si>
    <t>Chæ tieâu veà cô caáu voán</t>
  </si>
  <si>
    <t xml:space="preserve"> - Heä soá Nôï/ Toång taøi saûn</t>
  </si>
  <si>
    <t xml:space="preserve"> - Heä soá Nôï/ Voán chuû sôû höõu</t>
  </si>
  <si>
    <t>Chæ tieâu veà naêng löïc hoaït ñoäng</t>
  </si>
  <si>
    <t xml:space="preserve"> - Voøng quay haøng toàn kho: Giaù voán haøng baùn/[(TKÑK+TKCK)/2]</t>
  </si>
  <si>
    <t>Voøng</t>
  </si>
  <si>
    <t xml:space="preserve"> - Doanh thu thuaàn/ Toång taøi saûn</t>
  </si>
  <si>
    <t>Chæ tieâu veà khaû naêng sinh lôïi</t>
  </si>
  <si>
    <t xml:space="preserve"> - Heä soá lôïi nhuaän sau thueá/ Doanh thu thuaàn</t>
  </si>
  <si>
    <t xml:space="preserve"> - Heä soá lôïi nhuaän sau thueá/ Voán chuû sôû höõu</t>
  </si>
  <si>
    <t xml:space="preserve"> - Heä soá lôïi nhuaän sau thueá/ Toång taøi saûn</t>
  </si>
  <si>
    <t xml:space="preserve"> - Heä soá lôïi nhuaän tröôùc thueá/ Doanh thu thuaàn</t>
  </si>
  <si>
    <t xml:space="preserve"> Ngöôøi laäp bieåu                           Giaùm Ñoác Taøi Chính</t>
  </si>
  <si>
    <t xml:space="preserve">  ÑOÃ THÒ NGOÏC UÙT                          NGUYEÃN THÒ LEÄ HAÈNG</t>
  </si>
  <si>
    <t>DAI LY 08 (TRINH.T.TH.THUY-CT)</t>
  </si>
  <si>
    <t>DAI LY 09 (PHAM.T.MAI.YEN-BT)</t>
  </si>
  <si>
    <t>DAI LY 10 (LE.THI.M.TUYEN-AG)</t>
  </si>
  <si>
    <t>DAI LY 11 (DANG.MINH.CHAU-DT)</t>
  </si>
  <si>
    <t>DAI LY 14 (NG.NGOC.HUNG-VL)</t>
  </si>
  <si>
    <t>DAI LY 15 (BUI.THI.SAU-AG)</t>
  </si>
  <si>
    <t>DAI LY 18 (NG.NGOC.DANG-HG)</t>
  </si>
  <si>
    <t>DAI LY 19 (NG.VU.LONG-DT)</t>
  </si>
  <si>
    <t>DAI LY 21 (TU.VAN.DE-VL)</t>
  </si>
  <si>
    <t>DAI LY 23 (LAI.T.THU.NGUYET-KG</t>
  </si>
  <si>
    <t>DAI LY 24 (CAO.VAN.DUNG-TG)</t>
  </si>
  <si>
    <t>DAI LY 26 (TUONG.THANH.HAI-TG)</t>
  </si>
  <si>
    <t>DAI LY 29 (TRAN.VAN.HUNG-TG)</t>
  </si>
  <si>
    <t>DAI LY 30 (TRAN.VAN.BE-AG)</t>
  </si>
  <si>
    <t>DAI LY 31 (NG.KHAC.LANG-NT)</t>
  </si>
  <si>
    <t>DAI LY 40 (HO.VAN.ME-TN)</t>
  </si>
  <si>
    <t>DAI LY 42 (TR.THI.TY.PHUONG-TV</t>
  </si>
  <si>
    <t>DAI LY 44 (BUI.THI.KIM.CHI-VL)</t>
  </si>
  <si>
    <t>CTY TNHH PHAT THANH(TRAN.NHI-C</t>
  </si>
  <si>
    <t>DAI LY 52 (NG.THI.THANH.HA-TN)</t>
  </si>
  <si>
    <t>DAI LY 56 (TRAN.MEN-KG)</t>
  </si>
  <si>
    <t>DAI LY 58 (HO.VAN.CHAU-TG)</t>
  </si>
  <si>
    <t>DAI LY 60 (NG.TAN.HA-DN)</t>
  </si>
  <si>
    <t>DAI LY 66 (NG.THI.CAM.TU-AG)</t>
  </si>
  <si>
    <t>DAI LY 69 (HUYNH.T.B.PHUONG-TN</t>
  </si>
  <si>
    <t>DAI LY 73 (LE.HOANG.TRUNG-DT)</t>
  </si>
  <si>
    <t>DAI LY 74 (TRUONG.TAN.LOC-ST)</t>
  </si>
  <si>
    <t>DAI LY 75 (LIEU.BICH.THUY-ST)</t>
  </si>
  <si>
    <t>DAI LY 77 (NG.HOANG.TRUNG-DT)</t>
  </si>
  <si>
    <t>DAI LY 81 (DNTN.THUY.TRANG-DL)</t>
  </si>
  <si>
    <t>DAI LY 82 (BUI.THI.MY.DUYEN-AG</t>
  </si>
  <si>
    <t>DAI LY 85 (NG.THANH.LONG-TG)</t>
  </si>
  <si>
    <t>DAI LY 86 (TRAN.CHI.CONG-BTRE)</t>
  </si>
  <si>
    <t>DAI LY 88 (NG.TRUNG.HIEU-DL)</t>
  </si>
  <si>
    <t>DAI LY 89 (NG.THU.HUNG-CT)</t>
  </si>
  <si>
    <t>DAI LY 91 (LE.DANG.BAO.QUYEN-L</t>
  </si>
  <si>
    <t>DAI LY 93 (DUONG.THE.HA-AG)</t>
  </si>
  <si>
    <t>DAI LY 94 (NG.THANH.VIEN-AG)</t>
  </si>
  <si>
    <t>DAI LY 96 (MAI.KIM.PHUONG-CT)</t>
  </si>
  <si>
    <t>CTY TNHHTMDV PHU CHAU(V.T.CHAU</t>
  </si>
  <si>
    <t>DAI LY 101 (TRINH.PHU.CUONG-DN</t>
  </si>
  <si>
    <t>DAI LY 102 (TRAN.THI.HOI-BP)</t>
  </si>
  <si>
    <t>DAI LY 106 (PHAM.TR.GIANG-AG)</t>
  </si>
  <si>
    <t>DAI LY 109 (PHAM.T.TRUC.PHUONG</t>
  </si>
  <si>
    <t>DAI LY 110 (PHAM.HOA.BINH-AG)</t>
  </si>
  <si>
    <t>DAI LY 114 (LE.VAN.DUC-LA)</t>
  </si>
  <si>
    <t>DAI LY 118 (NG.CONG.TRU-AG)</t>
  </si>
  <si>
    <t>DAI LY 122 (TRAN.ANH.TAI-AG)</t>
  </si>
  <si>
    <t>DAI LY 134 (LAM.THI.NGU-AG)</t>
  </si>
  <si>
    <t>Boät ñaù</t>
  </si>
  <si>
    <t>DAI LY 138 (LUU.KIM.HUE-AG)</t>
  </si>
  <si>
    <t>DAI LY 143 (DNTN.QUI.HANG-AG)</t>
  </si>
  <si>
    <t>DAI LY 145 (LE.THI.HANH-DT)</t>
  </si>
  <si>
    <t>DAI LY 149 (PHAN.CH.QUYEN-NT)</t>
  </si>
  <si>
    <t>DAI LY 150 (BUI.VIET.TUAN-BD)</t>
  </si>
  <si>
    <t>DAI LY 155 (DO.TIEN.VINH-BT)</t>
  </si>
  <si>
    <t>DAI LY 157 (TRAN.VAN.LUC-BRVT)</t>
  </si>
  <si>
    <t>DAI LY 180 (LE.THI.SUA-AG)</t>
  </si>
  <si>
    <t>DAI LY 181 (TO.THI.ANH-BP)</t>
  </si>
  <si>
    <t>DAI LY 182 (CHUNG.HUU.PHUC-DT)</t>
  </si>
  <si>
    <t>DAI LY 183 (NG.VAN.LUC-DT)</t>
  </si>
  <si>
    <t>DAI LY 184 (VU.MANH.LAN-KG)</t>
  </si>
  <si>
    <t>DAI LY 185 (TRAN.VAN.PHUOC-ST)</t>
  </si>
  <si>
    <t>DAI LY 186 (PHAM.NGOC.ANH-DT)</t>
  </si>
  <si>
    <t>DAI LY 187 (LE.HUU.TUAN-BP)</t>
  </si>
  <si>
    <t>DAI LY 192 (HUYNH.DUC.THANG-DT</t>
  </si>
  <si>
    <t>DAI LY 193 (LE.T.ANH.NGUYET-DT</t>
  </si>
  <si>
    <t>DAI LY 194 (DINH.T.NG.DIEM-AG)</t>
  </si>
  <si>
    <t>DAI LY 195 (LY.T.HONG.PHUC-ST)</t>
  </si>
  <si>
    <t>DAI LY 197 (DIEP.VAN.HOA-VL)</t>
  </si>
  <si>
    <t>DAI LY 198 (LE.THUY.BICH.THY-V</t>
  </si>
  <si>
    <t>DAI LY 199 (NGO.CONG.DOAN-TV)</t>
  </si>
  <si>
    <t>DAI LY 200 (NG.T.THU.TAM-TV)</t>
  </si>
  <si>
    <t>DAI LY 202 (NG.THANH.THUY-LA)</t>
  </si>
  <si>
    <t>DAI LY 203 (DOAN.TUONG.NAM-BT)</t>
  </si>
  <si>
    <t>DAI LY 204 (DUONG.THI.HUE-LD)</t>
  </si>
  <si>
    <t>DAI LY 209 (NG.VAN.QUE-AG)</t>
  </si>
  <si>
    <t>DAI LY 210 (PHAN.VAN.SANG-AG)</t>
  </si>
  <si>
    <t>DAI LY 211 (DO.MINH.TRI-AG)</t>
  </si>
  <si>
    <t>DAI LY 212 (DINH.VAN.GON-AG)</t>
  </si>
  <si>
    <t>DAI LY 213 (NG.LOI.DUC-AG)</t>
  </si>
  <si>
    <t>DAI LY 214 (HUYNH.NHUAN-VL)</t>
  </si>
  <si>
    <t>DAI LY 216 (DO.MINH.CHAU-CT)</t>
  </si>
  <si>
    <t>DAI LY 217 (NGUYEN.SY.DAI-CT)</t>
  </si>
  <si>
    <t>DAI LY 218 (TRAN.BICH.THUY-AG)</t>
  </si>
  <si>
    <t>DAI LY 219 (NG.THI.NHO-AG)</t>
  </si>
  <si>
    <t>DAI LY 220 (LE.HOANG.VAN-HG)</t>
  </si>
  <si>
    <t>DNTN KIM NGOAN(HO.THI.THU-BP)</t>
  </si>
  <si>
    <t>DAI LY 223 (VO.HOANG.DUNG-DT)</t>
  </si>
  <si>
    <t>DAI LY 224 (TRAN.XUAN.MAI-AG)</t>
  </si>
  <si>
    <t>DAI LY 225 (DUONG.THI.NGA-TG)</t>
  </si>
  <si>
    <t>DAI LY 228 (VO.THI.HIEN-TN)</t>
  </si>
  <si>
    <t>DAI LY 231 (TRAN.HOANG.TUAN-KG</t>
  </si>
  <si>
    <t>CH VTNN TUONG QUANG(KG001)</t>
  </si>
  <si>
    <t>CN CTY CP ND HAI-DONG THAP</t>
  </si>
  <si>
    <t>CN CTY CP ND HAI-HA NOI</t>
  </si>
  <si>
    <t>CN CTY CP ND HAI-CAI LAY</t>
  </si>
  <si>
    <t>KHACH HANG KHAC</t>
  </si>
  <si>
    <t>CN CTY CP ND HAI-AN GIANG</t>
  </si>
  <si>
    <t>CN CTY CP ND HAI-CAN THO</t>
  </si>
  <si>
    <t>(Ban haønh theo QÑ soá 15/2006/QÑ-BTC</t>
  </si>
  <si>
    <t xml:space="preserve"> ngaøy 20/03/2006 cuûa Boä tröôûng BTC)</t>
  </si>
  <si>
    <t xml:space="preserve">BAÙO CAÙO LÖU CHUYEÅN TIEÀN TEÄ </t>
  </si>
  <si>
    <t>(Theo phöông phaùp tröïc tieáp)</t>
  </si>
  <si>
    <t>STT</t>
  </si>
  <si>
    <t>Chæ tieâu</t>
  </si>
  <si>
    <t>Luyõ keá töø ñaàu naêm ñeán cuoái quí naøy</t>
  </si>
  <si>
    <t>2</t>
  </si>
  <si>
    <t xml:space="preserve">I </t>
  </si>
  <si>
    <t>LÖU CHUYEÅN TIEÀN TÖØ HOAÏT ÑOÄNG KINH DOANH</t>
  </si>
  <si>
    <t>Tieàn thu baùn haøng, cung caáp dòch vuï vaø doanh thu khaùc</t>
  </si>
  <si>
    <t>Tieàn chi traû cho ngöôøi cung caáp haøng hoaù vaø dòch vuï</t>
  </si>
  <si>
    <t>02</t>
  </si>
  <si>
    <t>Tieàn chi traû cho ngöôøi lao ñoäng</t>
  </si>
  <si>
    <t>Tieàn chi traû laõi vay</t>
  </si>
  <si>
    <t>Tieàn chi noäp thueá thu nhaäp doanh nghieäp</t>
  </si>
  <si>
    <t>Tieàn thu khaùc töø hoaït ñoäng saûn xuùaât kinh doanh</t>
  </si>
  <si>
    <t>Quý 1 năm 2008</t>
  </si>
  <si>
    <t>Tieàn chi khaùc cho hoaït ñoäng saûn xuùaât kinh doanh</t>
  </si>
  <si>
    <t>Trong ñoù: noäp veà quyõ CPH 10 tyû</t>
  </si>
  <si>
    <t>Löu chuyeån tieàn thuaàn töø hoaït ñoäng kinh doanh</t>
  </si>
  <si>
    <t>20</t>
  </si>
  <si>
    <t>II</t>
  </si>
  <si>
    <t>LÖU CHUYEÅN TIEÀN TÖØ HOAÏT ÑOÄNG ÑAÀU TÖ</t>
  </si>
  <si>
    <t>Tieàn chi ñeå mua saém, xaây döïng TSCÑ vaø caùc taøi saûn daøi haïn khaùc</t>
  </si>
  <si>
    <t>21</t>
  </si>
  <si>
    <t>= 40.397.940+143.087.000</t>
  </si>
  <si>
    <t>Tieàn thu töø thanh lyù, nhöôïng baùn TSCÑ vaø caùc taøi saûn daøi haïn khaùc</t>
  </si>
  <si>
    <t>22</t>
  </si>
  <si>
    <t xml:space="preserve">Tieàn chi cho vay, mua caùc coâng cuï nôï cuûa caùc ñôn vò khaùc </t>
  </si>
  <si>
    <t>23</t>
  </si>
  <si>
    <t>Tieàn thu hoài cho vay, baùn laïi caùc coâng cuï nôï cuûa caùc ñôn vò khaùc</t>
  </si>
  <si>
    <t>24</t>
  </si>
  <si>
    <t>Tieàn chi ñaàu tö goùp voán vaøo ñôn vò khaùc</t>
  </si>
  <si>
    <t>25</t>
  </si>
  <si>
    <t>Tieàn thu hoài ñaàu tö goùp voán vaøo ñôn vò khaùc</t>
  </si>
  <si>
    <t>26</t>
  </si>
  <si>
    <t>Tieàøn thu laõi cho vay, coå töùc vaø lôïi nhuaän ñöôïc chia</t>
  </si>
  <si>
    <t>27</t>
  </si>
  <si>
    <t>Laõi TGNH</t>
  </si>
  <si>
    <t>Löu chuyeån tieàn thuaàn töø hoaït ñoäng ñaàu tö</t>
  </si>
  <si>
    <t>30</t>
  </si>
  <si>
    <t>III</t>
  </si>
  <si>
    <t>LÖU CHUYEÅN TIEÀN TÖØ HOAÏT ÑOÄNG TAØI CHÍNH</t>
  </si>
  <si>
    <t>Tieàn thu töø phaùt haønh coå phieáu, nhaän voán goùp cuûa chuû sôû höõu</t>
  </si>
  <si>
    <t>31</t>
  </si>
  <si>
    <t>Tieàn baùn coå phaàn do CPH Cty BVTV</t>
  </si>
  <si>
    <t>Tieàn chi traû voán goùp cho caùc chuû sôû höõu, mua laïi coå phieáu cuûa doanh nghieäp ñaõ phaùt haønh</t>
  </si>
  <si>
    <t>32</t>
  </si>
  <si>
    <t>Tieàn vay ngaén haïn, daøi haïn nhaän ñöôïc</t>
  </si>
  <si>
    <t>33</t>
  </si>
  <si>
    <t>Vay TT: 13,3tyû +Huy ñoäng voán: 4,498tyû</t>
  </si>
  <si>
    <t>Tieàn chi traû nôï goác vay</t>
  </si>
  <si>
    <t>34</t>
  </si>
  <si>
    <t>Tieàn chi traû nôï thueâ taøi chính</t>
  </si>
  <si>
    <t>35</t>
  </si>
  <si>
    <t>Coå töùc, lôïi nhuaän ñaõ traû cho chuû sôû höõu</t>
  </si>
  <si>
    <t>36</t>
  </si>
  <si>
    <t>6% x 45tyû</t>
  </si>
  <si>
    <t>Löu chuyeån tieàn thuaàn töø hoaït ñoäng taøi chính</t>
  </si>
  <si>
    <t>40</t>
  </si>
  <si>
    <t>Löu chuyeån tieàn thuaàn trong kyø (20+30+40)</t>
  </si>
  <si>
    <t>50</t>
  </si>
  <si>
    <t>Tieàn vaø töông ñöông tieàn toàn ñaàu kyø</t>
  </si>
  <si>
    <t>60</t>
  </si>
  <si>
    <t>Aûnh höôûng cuûa thay ñoåi tyû giaù hoái ñoaùi quy ñoåi ngoaïi teä</t>
  </si>
  <si>
    <t>61</t>
  </si>
  <si>
    <t>Tieàn vaø töông ñöông tieàn toàn cuoái kyø</t>
  </si>
  <si>
    <t>70</t>
  </si>
  <si>
    <t>VII.34</t>
  </si>
  <si>
    <t>Maãu CBTT-03</t>
  </si>
  <si>
    <t>cuûa Boä tröôûng BTC höôùng daãn v/v coâng boá thoâng tin treân TTCK</t>
  </si>
  <si>
    <t>BAÙO CAÙO TAØI CHÍNH TOÙM TAÉT</t>
  </si>
  <si>
    <t>I.A. BAÛNG CAÂN ÑOÁI KEÁ TOAÙN</t>
  </si>
  <si>
    <t xml:space="preserve"> Ñôn vò tính : Ñoàng</t>
  </si>
  <si>
    <t>Noäi dung</t>
  </si>
  <si>
    <t>Soá dö ñaàu kyø</t>
  </si>
  <si>
    <t>Soá dö cuoái kyø</t>
  </si>
  <si>
    <t>I</t>
  </si>
  <si>
    <t>Caùc khoaûn phaûi thu ngaén haïn</t>
  </si>
  <si>
    <t xml:space="preserve">Taøi saûn ngaén haïn khaùc </t>
  </si>
  <si>
    <t>TAØI SAÛN DAØI HAÏN</t>
  </si>
  <si>
    <t>Taøi saûn coá ñònh</t>
  </si>
  <si>
    <t>a - Taøi saûn coá ñònh höõu hình</t>
  </si>
  <si>
    <t>Caùc khoaûn ñaàu tö taøi chính daøi haïn</t>
  </si>
  <si>
    <t>Taøi saûn daøi haïn khaùc</t>
  </si>
  <si>
    <t>IV</t>
  </si>
  <si>
    <t>NÔÏ PHAÛI TRAÛ</t>
  </si>
  <si>
    <t>Nôï ngaén haïn</t>
  </si>
  <si>
    <t>Nôï daøi haïn</t>
  </si>
  <si>
    <t>V</t>
  </si>
  <si>
    <t xml:space="preserve"> - Coå phieáu quyõ</t>
  </si>
  <si>
    <t xml:space="preserve"> - Caùc quyõ</t>
  </si>
  <si>
    <t>Nguoàn kinh phí vaø quyõ khaùc</t>
  </si>
  <si>
    <t>II.A. KEÁT QUAÛ HOAÏT ÑOÄNG SAÛN XUAÁT KINH DOANH</t>
  </si>
  <si>
    <t>Kyø baùo caùo</t>
  </si>
  <si>
    <t>Luyõ keá</t>
  </si>
  <si>
    <t>Doanh thu thuaàn veà baùn haøng vaø dòch vuï</t>
  </si>
  <si>
    <t>LN goäp veà baùn haøng vaø cung caáp dòch vuï</t>
  </si>
  <si>
    <t>Chi phí baùn haøng</t>
  </si>
  <si>
    <t>Chi phí quaûn lyù doanh nghieäp</t>
  </si>
  <si>
    <t>Chi phí khaùc</t>
  </si>
  <si>
    <t>Lôïi nhuaän khaùc</t>
  </si>
  <si>
    <t xml:space="preserve">Coå töùc treân moãi coå phieáu </t>
  </si>
  <si>
    <t>Ngöôøi laäp bieåu</t>
  </si>
  <si>
    <t>Toång giaùm ñoác</t>
  </si>
  <si>
    <t xml:space="preserve">         Ñoã Thò Ngoïc Uùt</t>
  </si>
  <si>
    <t>Ñaëng Thanh Cöông</t>
  </si>
  <si>
    <t>Maãu soá B 01 -  DN</t>
  </si>
  <si>
    <t xml:space="preserve"> </t>
  </si>
  <si>
    <t xml:space="preserve"> Ñôn vò tính :</t>
  </si>
  <si>
    <t>ñoàng .</t>
  </si>
  <si>
    <t>TAØI SAÛN</t>
  </si>
  <si>
    <t>Maõ soá</t>
  </si>
  <si>
    <t>4</t>
  </si>
  <si>
    <t>5</t>
  </si>
  <si>
    <t>II- Caùc khoaûn ñaàu tö taøi chính ngaén haïn</t>
  </si>
  <si>
    <t>1. Phaûi thu cuûa khaùch haøng</t>
  </si>
  <si>
    <t>2. Traû tröôùc cho ngöôøi baùn</t>
  </si>
  <si>
    <t>IV- Haøng toàn kho</t>
  </si>
  <si>
    <t>1. Taøi saûn coá ñònh höõu hình</t>
  </si>
  <si>
    <t>_ Nguyeân giaù</t>
  </si>
  <si>
    <t>_ Giaù trò hao moøn luõy keá    (*)</t>
  </si>
  <si>
    <t>2. Taøi saûn coá ñònh ñi thueâ taøi chính</t>
  </si>
  <si>
    <t>3. Taøi saûn coá ñònh voâ hình</t>
  </si>
  <si>
    <t>TOÅNG COÄNG TAØI SAÛN</t>
  </si>
  <si>
    <t>NGUOÀN VOÁN</t>
  </si>
  <si>
    <t>A- NÔÏ PHAÛI TRAÛ</t>
  </si>
  <si>
    <t>I-  Nôï ngaén haïn</t>
  </si>
  <si>
    <t>II- Nôï daøi haïn</t>
  </si>
  <si>
    <t>TOÅNG COÄNG NGUOÀN VOÁN</t>
  </si>
  <si>
    <t xml:space="preserve">CAÙC CHÆ TIEÂU </t>
  </si>
  <si>
    <t>NGOAØI BAÛNG CAÂN ÑOÁI KEÁ TOAÙN</t>
  </si>
  <si>
    <t>CHÆ TIEÂU</t>
  </si>
  <si>
    <t>1. Taøi saûn thueâ ngoaøi</t>
  </si>
  <si>
    <t>2. Vaät tö , haøng hoaù nhaän giöõ hoä ,nhaän gia coâng</t>
  </si>
  <si>
    <t>3. Haøng hoaù nhaän baùn hoä , nhaän kyù gôûi</t>
  </si>
  <si>
    <t>4. Nôï khoù ñoøi ñaõ xöû lyù</t>
  </si>
  <si>
    <t>5. Ngoaïi teä caùc loaïi</t>
  </si>
  <si>
    <t xml:space="preserve">                     Ngöôøi laäp bieåu</t>
  </si>
  <si>
    <t xml:space="preserve">                     Ñoã thò ngoïc UÙt</t>
  </si>
  <si>
    <t>BAÛNG CAÂN ÑOÁI KEÁ TOAÙN</t>
  </si>
  <si>
    <t>Nguyeãn thò Leä Haèng</t>
  </si>
  <si>
    <t>II Nguoàn kinh phí vaø quyõ khaùc</t>
  </si>
  <si>
    <t>Giaùm ñoác taøi chính</t>
  </si>
  <si>
    <t>(Taøi saûn löu ñoäng-Haøng toàn kho)/Nôï ngaén haïn</t>
  </si>
  <si>
    <t>(Taøi saûn löu ñoäng/Nôï ngaén haïn)</t>
  </si>
  <si>
    <t>I- Tieàn vaø caùc khoaûn töông ñöông tieàn</t>
  </si>
  <si>
    <t>1. Tieàn</t>
  </si>
  <si>
    <t>2. Caùc khoaûn töông ñöông tieàn</t>
  </si>
  <si>
    <t xml:space="preserve">Thuyeát </t>
  </si>
  <si>
    <t>minh</t>
  </si>
  <si>
    <t>1. Ñaàu tö ngaén haïn</t>
  </si>
  <si>
    <t>2. Döï phoøng giaûm giaù ñaàu tö chöùng khoaùn ngaén haïn (*)</t>
  </si>
  <si>
    <t>4. Phaûi thu theo tieán ñoä keá hoaïch hôïp ñoàng xaây döïng</t>
  </si>
  <si>
    <t>6. Döï phoøng caùc khoaûn phaûi thu khoù ñoøi (*)</t>
  </si>
  <si>
    <t>2. Döï phoøng giaûm giaù haøng toàn kho (*)</t>
  </si>
  <si>
    <t>1. Haøng toàn kho</t>
  </si>
  <si>
    <t xml:space="preserve">V- Taøi saûn ngaén haïn khaùc </t>
  </si>
  <si>
    <t>1. Chi phí traû tröôùc ngaén haïn</t>
  </si>
  <si>
    <t>A. TAØI SAÛN LÖU ÑOÄNG VAØ ÑAÀU TÖ  NGAÉN</t>
  </si>
  <si>
    <t>HAÏN (100)=110+120+130+140+150</t>
  </si>
  <si>
    <t>B- TAØI SAÛN DAØI HAÏN</t>
  </si>
  <si>
    <t>(200=210+220+240+250+260)</t>
  </si>
  <si>
    <t>1. Phaûi thu daøi haïn cuûa khaùch haøng</t>
  </si>
  <si>
    <t>4. Chi phí xaây döïng cô baûn dôû dang</t>
  </si>
  <si>
    <t>III- Baát ñoäng saûn ñaàu tö</t>
  </si>
  <si>
    <t>IV- Caùc khoaûn ñaàu tö taøi chính daøi haïn</t>
  </si>
  <si>
    <t>1. Ñaàu tö vaøo coâng ty con</t>
  </si>
  <si>
    <t>2. Ñaàu tö vaøo coâng ty lieân keát, lieân doanh</t>
  </si>
  <si>
    <t>3. Ñaàu tö daøi haïn khaùc</t>
  </si>
  <si>
    <t xml:space="preserve">V- Taøi saûn daøi haïn khaùc </t>
  </si>
  <si>
    <t>1. Chi phí traû tröôùc daøi haïn</t>
  </si>
  <si>
    <t>2. Taøi saûn thueá thu nhaäp hoaõn laïi</t>
  </si>
  <si>
    <t>3. Taøi saûn daøi haïn khaùc</t>
  </si>
  <si>
    <t>I- Caùc khoaûn phaûi thu daøi haïn</t>
  </si>
  <si>
    <t>II- Taøi saûn coá ñònh</t>
  </si>
  <si>
    <t>1. Vay vaø nôï ngaén haïn</t>
  </si>
  <si>
    <t>3. Ngöôøi mua traû tieàn tröôùc</t>
  </si>
  <si>
    <t>4. Thueá vaø caùc khoaûn phaûi noäp Nhaø nöôùc</t>
  </si>
  <si>
    <t>6. Chi phí phaûi traû</t>
  </si>
  <si>
    <t>7. Phaûi traû noäi boä</t>
  </si>
  <si>
    <t>8. Phaûi traû theo tieán ñoä keá hoaïch hôïp ñoàng xaây döïng</t>
  </si>
  <si>
    <t>1. Phaûi traû daøi haïn ngöôøi baùn</t>
  </si>
  <si>
    <t>2. Phaûi traû daøi haïn noäi boä</t>
  </si>
  <si>
    <t>3. Phaûi traû daøi haïn khaùc</t>
  </si>
  <si>
    <t>4. Vay vaø nôï daøi haïn</t>
  </si>
  <si>
    <t>5. Thueá thu nhaäp hoaõn laïi phaûi traû</t>
  </si>
  <si>
    <t>B- VOÁN CHUÛ SÔÛ HÖÕU (400 = 410+420)</t>
  </si>
  <si>
    <t>I- Voán chuû sôû höõu</t>
  </si>
  <si>
    <t>1. Voán ñaàu tö cuûa chuû sôû höõu</t>
  </si>
  <si>
    <t>2. Thaëng dö voán coå phaàn</t>
  </si>
  <si>
    <t xml:space="preserve">1. Quõy khen thöôûng , phuùc lôïi </t>
  </si>
  <si>
    <t>2. Nguoàn kinh phí</t>
  </si>
  <si>
    <t>3. Nguoàn kinh phí ñaõ hình thaønh TSCÑ</t>
  </si>
  <si>
    <t>Thuyeát</t>
  </si>
  <si>
    <t xml:space="preserve"> minh</t>
  </si>
  <si>
    <t>TK001</t>
  </si>
  <si>
    <t>TK002</t>
  </si>
  <si>
    <t>TK003</t>
  </si>
  <si>
    <t>TK004</t>
  </si>
  <si>
    <t>TK007</t>
  </si>
  <si>
    <t>TK008</t>
  </si>
  <si>
    <t>111+112+113</t>
  </si>
  <si>
    <t xml:space="preserve">5. Caùc khoaûn phaûi thu khaùc </t>
  </si>
  <si>
    <t>Coâng ty coå phaàn noâng döôïc HAI</t>
  </si>
  <si>
    <t>Soá ñaàu</t>
  </si>
  <si>
    <t>28 Maïc Ñænh Chi P.Ña kao Q.1 TP.HCM</t>
  </si>
  <si>
    <t>MST 0301242080</t>
  </si>
  <si>
    <t xml:space="preserve">(Ban haønh theo QÑ 15/2006/QÑ-BTC   </t>
  </si>
  <si>
    <t>Ngaøy 20/03/2006 cuûa Boä tröôûng BTC )</t>
  </si>
  <si>
    <t>V.01</t>
  </si>
  <si>
    <t>V.02</t>
  </si>
  <si>
    <t>V.03</t>
  </si>
  <si>
    <t>V.04</t>
  </si>
  <si>
    <t>2. Thueá GTGT ñöôïc khaáu tröø</t>
  </si>
  <si>
    <t>3. Thueá vaø caùc khoaûn phaûi thu Nhaø nöôùc</t>
  </si>
  <si>
    <t>V.05</t>
  </si>
  <si>
    <t>1331+1332</t>
  </si>
  <si>
    <t>V.06</t>
  </si>
  <si>
    <t>2. Voán kinh doanh ôû ñôn vò tröïc thuoäc</t>
  </si>
  <si>
    <t>4. Phaûi thu daøi haïn khaùc</t>
  </si>
  <si>
    <t>5. Döï phoøng phaûi thu daøi haïn khoù ñoøi (*)</t>
  </si>
  <si>
    <t>V.07</t>
  </si>
  <si>
    <t>V.08</t>
  </si>
  <si>
    <t>V.09</t>
  </si>
  <si>
    <t>V.10</t>
  </si>
  <si>
    <t>V.11</t>
  </si>
  <si>
    <t>V.12</t>
  </si>
  <si>
    <t>V.13</t>
  </si>
  <si>
    <t>V.14</t>
  </si>
  <si>
    <t>V.21</t>
  </si>
  <si>
    <t>V.15</t>
  </si>
  <si>
    <t>V.16</t>
  </si>
  <si>
    <t>V.17</t>
  </si>
  <si>
    <t>V.18</t>
  </si>
  <si>
    <t>5. Phaûi traû ngöôøi lao ñoäng</t>
  </si>
  <si>
    <t>9. Caùc khoaûn phaûi traû , phaûi noäp ngaén haïn khaùc</t>
  </si>
  <si>
    <t>10. Döï phoøng phaûi traû ngaén haïn</t>
  </si>
  <si>
    <t>6. Döï phoøng trôï caáp maát vieäc laøm</t>
  </si>
  <si>
    <t>7. Döï phoøng phaûi traû daøi haïn</t>
  </si>
  <si>
    <t>V.19</t>
  </si>
  <si>
    <t>V.20</t>
  </si>
  <si>
    <t>V.22</t>
  </si>
  <si>
    <t>3. Voán khaùc cuûa chuû sôû höõu</t>
  </si>
  <si>
    <t>5. Cheânh leäch ñaùnh giaù laïi taøi saûn</t>
  </si>
  <si>
    <t>6. Cheânh leäch tyû giaù hoái ñoaùi</t>
  </si>
  <si>
    <t>7. Quyõ ñaàu tö phaùt trieån</t>
  </si>
  <si>
    <t>8. Quyõ döï phoøng taøi chính</t>
  </si>
  <si>
    <t>9. Quyõ khaùc thuoäc voán chuû sôû höõu</t>
  </si>
  <si>
    <t>10. Lôïi nhuaän sau thueá chöa phaân phoái</t>
  </si>
  <si>
    <t>11. Nguoàn voán ñaàu tö XDCB</t>
  </si>
  <si>
    <t>V.23</t>
  </si>
  <si>
    <t>(440 = 300+400)</t>
  </si>
  <si>
    <t>III- Caùc khoaûn phaûi thu ngaén haïn</t>
  </si>
  <si>
    <t>3. Phaûi thu noäi boä ngaén haïn</t>
  </si>
  <si>
    <t>4. Taøi saûn ngaén haïn khaùc</t>
  </si>
  <si>
    <t>3. Phaûi thu daøi haïn noäi boä</t>
  </si>
  <si>
    <t>4. Döï phoøng giaûm giaù ñaàu tö taøi chính daøi haïn (*)</t>
  </si>
  <si>
    <t>2. Phaûi traû ngöôøi baùn</t>
  </si>
  <si>
    <t>4. Coå phieáu quyõ (*)</t>
  </si>
  <si>
    <t>121&lt; 3 thaùng</t>
  </si>
  <si>
    <t>121,128 &gt; 3 thaùng</t>
  </si>
  <si>
    <t>131 &lt; 1 naêm</t>
  </si>
  <si>
    <t>331 &lt; 1 naêm</t>
  </si>
  <si>
    <t>1368 &lt; 1 naêm</t>
  </si>
  <si>
    <t>1385,1388,334,338 &lt; 1 naêm</t>
  </si>
  <si>
    <t>139 &lt; 1 naêm</t>
  </si>
  <si>
    <t>151-&gt;158</t>
  </si>
  <si>
    <t>1381+141+144</t>
  </si>
  <si>
    <t>131 &gt; 1 naêm</t>
  </si>
  <si>
    <t>1368 &gt; 1 naêm (Vduï cho vay noäi boä)</t>
  </si>
  <si>
    <t>USD 440.096,87</t>
  </si>
  <si>
    <t>- CC BVTV Soùc Traêng</t>
  </si>
  <si>
    <t>138+331+338 &gt; 1 naêm</t>
  </si>
  <si>
    <t>139 &gt; 1 naêm</t>
  </si>
  <si>
    <t>222+223</t>
  </si>
  <si>
    <t>311+315</t>
  </si>
  <si>
    <t>333 khoâng buø tröø</t>
  </si>
  <si>
    <t>TK335 Chi phí phaûi traû</t>
  </si>
  <si>
    <t>336 &lt; 1 naêm</t>
  </si>
  <si>
    <t>138+338 &lt; 1 naêm</t>
  </si>
  <si>
    <t>352 &lt; 1 naêm</t>
  </si>
  <si>
    <t>331 &gt; 1 naêm</t>
  </si>
  <si>
    <t>336 &gt; 1 naêm</t>
  </si>
  <si>
    <t>338+344 &gt; 1 naêm</t>
  </si>
  <si>
    <t>341+342+343+344</t>
  </si>
  <si>
    <t>352 &gt; 1 naêm</t>
  </si>
  <si>
    <t>4118 boå sung töø P sau thueá</t>
  </si>
  <si>
    <t>461-161</t>
  </si>
  <si>
    <t>413 chöa ñi vaøo SXKD</t>
  </si>
  <si>
    <t>6. Döï toaùn chi söï nghieäp, döï aùn</t>
  </si>
  <si>
    <t>Naêm 2007</t>
  </si>
  <si>
    <t>Soá cuoái</t>
  </si>
  <si>
    <t xml:space="preserve">Maãu soá B02-DN </t>
  </si>
  <si>
    <t>PHAÀN II - TÌNH HÌNH THÖÏC HIEÄN NGHÓA VUÏ VÔÙI NHAØ NÖÔÙC</t>
  </si>
  <si>
    <t>PHAÀN III - THUEÁ GTGT ÑÖÔÏC KHAÁU TRÖØ,</t>
  </si>
  <si>
    <t>28 Maïc Ñænh Chi P. Ña Kao Q1 TP.HCM</t>
  </si>
  <si>
    <t xml:space="preserve">Ban haønh theo QÑ 15/2006/QÑ-BTC </t>
  </si>
  <si>
    <t xml:space="preserve">                              ÑÖÔÏC HOAØN LAÏI , ÑÖÔÏC MIEÃN GIAÛM</t>
  </si>
  <si>
    <t>MST : 0301242080</t>
  </si>
  <si>
    <t>Ngaøy 20/03/2006 cuûa Boä tröôûng BTC</t>
  </si>
  <si>
    <t>KEÁT QUAÛ HOAÏT ÑOÄNG KINH DOANH</t>
  </si>
  <si>
    <t xml:space="preserve">    Ñôn vò tính :</t>
  </si>
  <si>
    <t>Maõ</t>
  </si>
  <si>
    <t>SOÁ TIEÀN</t>
  </si>
  <si>
    <t xml:space="preserve">Kyø naøy </t>
  </si>
  <si>
    <t>LK töø ñaàu naêm</t>
  </si>
  <si>
    <t>PHAÀN I -  LAÕI , LOÃ</t>
  </si>
  <si>
    <t xml:space="preserve">Soá coøn phaûi </t>
  </si>
  <si>
    <t>Luyõ keá töø ñaàu naêm</t>
  </si>
  <si>
    <t>soá</t>
  </si>
  <si>
    <t>noäp ñeán</t>
  </si>
  <si>
    <t>Soá phaûi noäp</t>
  </si>
  <si>
    <t>Soá ñaõ noäp</t>
  </si>
  <si>
    <t>I- Thueá GTGT ñöôïc khaáu tröø</t>
  </si>
  <si>
    <t>Thuyeát minh</t>
  </si>
  <si>
    <t xml:space="preserve">1. Soá thueá GTGT coøn ñöôïc khaáu tröø ,coøn ñöôïc </t>
  </si>
  <si>
    <t>Naêm nay</t>
  </si>
  <si>
    <t>Naêm tröôùc</t>
  </si>
  <si>
    <t>ñöôïc hoaøn laïi ñaàu kyø</t>
  </si>
  <si>
    <t>I- Thueá</t>
  </si>
  <si>
    <t>2.Soá thueá GTGT ñöôïc khaáu tröø phaùt sinh</t>
  </si>
  <si>
    <t>1. Doanh thu baùn haøng vaø cung caáp dòch vuï</t>
  </si>
  <si>
    <t>01</t>
  </si>
  <si>
    <t>VI.25</t>
  </si>
  <si>
    <t>1. Thueá GTGT phaûi noäp</t>
  </si>
  <si>
    <t>3.Soá thueá GTGT ñaõ ñöôïc khaáu tröø , ñaõ ñöôïc</t>
  </si>
  <si>
    <t>2. Caùc khoaûn giaûm tröø  (03=04+05+06+07 )</t>
  </si>
  <si>
    <t>03</t>
  </si>
  <si>
    <r>
      <t>Trong ñoù</t>
    </r>
    <r>
      <rPr>
        <sz val="7"/>
        <rFont val="VNI-Avo"/>
        <family val="0"/>
      </rPr>
      <t>: TGTGT haøng NK</t>
    </r>
  </si>
  <si>
    <t>hoaøn laïi ø (12=13+14+15)</t>
  </si>
  <si>
    <t>+ Chieát khaáu thöông maïi</t>
  </si>
  <si>
    <t>04</t>
  </si>
  <si>
    <t>2. Thueá tieâu thuï ñaëc bieät</t>
  </si>
  <si>
    <t>Trong ñoù:</t>
  </si>
  <si>
    <t>+ Giaûm giaù haøng baùn</t>
  </si>
  <si>
    <t>05</t>
  </si>
  <si>
    <t>3. Thueá xuaát , nhaäp khaåu</t>
  </si>
  <si>
    <t>a/ Soá thueá GTGT ñaõ khaáu tröø</t>
  </si>
  <si>
    <t>+ Haøng baùn bò traû laïi</t>
  </si>
  <si>
    <t>06</t>
  </si>
  <si>
    <t>4. Thueá thu nhaäp DN</t>
  </si>
  <si>
    <t>b/ Soá thueá GTGT ñaõ hoaøn laïi</t>
  </si>
  <si>
    <t>+ Thueá tieâu thuï ñaëc bieät , thueá xuaát khaåu, thueá GTGT theo phöông phaùp tröïc tieáp phaûi noäp</t>
  </si>
  <si>
    <t>07</t>
  </si>
  <si>
    <t>5. Thu treân voán</t>
  </si>
  <si>
    <t>c/ Soá thueá GTGT khoâng ñöôïc khaáu tröø</t>
  </si>
  <si>
    <t>3. Doanh thu thuaàn veà baùn haøng vaø cung caáp dòch vuï (10 = 01 - 03)</t>
  </si>
  <si>
    <t>6. Thueá taøi nguyeân</t>
  </si>
  <si>
    <t>4. Soá thueá GTGT coøn ñöôïc khaáu tröø, coøn ñöôïc</t>
  </si>
  <si>
    <t>4. Giaù voán haøng baùn</t>
  </si>
  <si>
    <t>11</t>
  </si>
  <si>
    <t>VI.27</t>
  </si>
  <si>
    <t>7. Thueá nhaø ñaát</t>
  </si>
  <si>
    <t>hoaøn laïi cuoái kyøø (16=10+11-12)</t>
  </si>
  <si>
    <t>5. Lôïi nhuaän goäp veà baùn haøng vaø cung caáp dòch vuï (20=10-11)</t>
  </si>
  <si>
    <t>8. Tieàn thueâ ñaát</t>
  </si>
  <si>
    <t>II- Thueá GTGT ñöôïc hoaøn laïi</t>
  </si>
  <si>
    <t>6. Doanh thu hoaït ñoäng taøi chính</t>
  </si>
  <si>
    <t>VI.26</t>
  </si>
  <si>
    <t>9. Thueá thu nhaäp caù nhaân</t>
  </si>
  <si>
    <t>1.Soá thueá GTGT coøn ñöôïc hoaøn laïi ñaàu kyø</t>
  </si>
  <si>
    <t>7. Chi phí taøi chính</t>
  </si>
  <si>
    <t>VI.28</t>
  </si>
  <si>
    <t>10. Thueá moân baøi</t>
  </si>
  <si>
    <t>USD 188.681,49</t>
  </si>
  <si>
    <t>ÑEÁN 31 THAÙNG 03 NAÊM 2008</t>
  </si>
  <si>
    <t>Quyù 1</t>
  </si>
  <si>
    <t>Luyõ keá töø ñaàu naêm ñeán cuoái quyù 1</t>
  </si>
  <si>
    <t>Soá phaùt sinh quyù 1 naêm 2008</t>
  </si>
  <si>
    <t>31/03/2008</t>
  </si>
  <si>
    <t xml:space="preserve">       Laäp bieåu ngaøy 17  thaùng  04  naêm 2008</t>
  </si>
  <si>
    <t>Cho kyø keá toaùn ñeán ngaøy 31 thaùng 03 naêm 2008</t>
  </si>
  <si>
    <t>- Toång quyõ löông ñaõ chi đến cuối quý 1 naêm 2008:</t>
  </si>
  <si>
    <t>Tính chaát vaø giaù trò cuûa nhöõng thay ñoåi trong caùc öôùc tính keá toaùn ñaõ ñöôïc baùo caùo trong baùo caùo giöõa nieân ñoä tröôùc cuûa nieân ñoä keá toaùn hieän taïi hoaëc nhöõng thay ñoåi trong caùc öôùc tính keá toaùn ñaõ ñöôïc baùo caùo trong caùc nieân ñoä tröôùc, neáu nhöõng thay ñoåi naøy coù aûnh höôûng troïng yeáu ñeán kyø keá toaùn giöõa nieân ñoä hieän taïi.</t>
  </si>
  <si>
    <t>- Coå töùc ñaõ traû treân moãi coå phaàn quý 1naêm 2008: 0,ñoàng</t>
  </si>
  <si>
    <t>- Ngaân haøng Noâng nghieäp vaø PTnoâng thoân CN Phuù Nhuaän 1</t>
  </si>
  <si>
    <t>- Ngaân haøng Noâng nghieäp vaø PT noâng thoân CN Phuù Nhuaän 2</t>
  </si>
  <si>
    <t>- Ngaân haøng Noâng nghieäp vaø PT noâng thoân CN Saøi Goøn</t>
  </si>
  <si>
    <t>(#): Caùc khoaûn tieàn USD laø goác ngoaïi teä cuûa VNÑ taïi thôøi ñieåm 31/03/2008</t>
  </si>
  <si>
    <t>- Vay ngaén haïn</t>
  </si>
  <si>
    <t>Hôïp ñoàng vay tieàn soá 01/HÑVV/02-2008 ngaøy 28/02/2008, thôøi haïn cho vay laø 03 thaùng, laõi suaát 1%/thaùng.</t>
  </si>
  <si>
    <t>+ Ngaân haøng TMCP VIEÄT AÙ-VND</t>
  </si>
  <si>
    <t>Hôïp ñoàng vay tieàn soá 177/08/HÑNH-VAB ngaøy 20/03/2008, thôøi haïn cho vay laø 06 thaùng, laõi suaát 1,6%/thaùng.</t>
  </si>
  <si>
    <t>+ Coâng ty coå phaàn Ñoàng xanh</t>
  </si>
  <si>
    <t>2.Soá thueá GTGT  ñöôïc hoaøn laïi</t>
  </si>
  <si>
    <t>Trong ñoù : Laõi vay phaûi traû</t>
  </si>
  <si>
    <t>II - Baûo hieåm , KP CÑ</t>
  </si>
  <si>
    <t>3.Soá thueá GTGT  ñaõ hoaøn laïi</t>
  </si>
  <si>
    <t xml:space="preserve">8. Chi phí baùn haøng </t>
  </si>
  <si>
    <t>1. Baûo hieåm xaõ hoäi</t>
  </si>
  <si>
    <t>4.Soá thueá GTGT coøn ñöôïc hoaøn laïi cuoái kyø</t>
  </si>
  <si>
    <t>9. Chi phí quaûn lyù doanh nghieäp</t>
  </si>
  <si>
    <t>2. Baûo hieåm y teá</t>
  </si>
  <si>
    <t>(23=20+21-22)</t>
  </si>
  <si>
    <t>10. Lôïi töùc thuaàn töø hoaït ñoäng kinh doanh [30=20+(21-22)-(24+25)]Loã</t>
  </si>
  <si>
    <t>3. Kinh phí coâng ñoaøn</t>
  </si>
  <si>
    <t>III- Thueá GTGT ñöôïc mieãn giaûm</t>
  </si>
  <si>
    <t>11. Thu nhaäp khaùc</t>
  </si>
  <si>
    <t>III- Khoaûn phaûi noäp khaùc</t>
  </si>
  <si>
    <t>1.Soá thueá GTGT coøn ñöôïc mieãn giaûm ñaàu kyø</t>
  </si>
  <si>
    <t>12. Chi phí khaùc</t>
  </si>
  <si>
    <t>1. Caùc khoaûn phuï thu</t>
  </si>
  <si>
    <t>2.Soá thueá GTGT  ñöôïc mieãn giaûm</t>
  </si>
  <si>
    <t>13. Lôïi nhuaän khaùc (40=31-32)</t>
  </si>
  <si>
    <t>2. Caùc khoaûn phí , leä phí</t>
  </si>
  <si>
    <t>3.Soá thueá GTGT  ñaõ ñöôïc mieãn giaûm</t>
  </si>
  <si>
    <t xml:space="preserve">14. Toång lôïi nhuaän keá toaùn tröôùc thueá (50=30+40) </t>
  </si>
  <si>
    <t>3. Khoaûn phaûi noäp khaùc</t>
  </si>
  <si>
    <t>4.Soá thueá GTGT coøn ñöôïc mieãn giaûm cuoái kyø</t>
  </si>
  <si>
    <t>15. Chi phí thueá TNDN hieän haønh</t>
  </si>
  <si>
    <t>VI.30</t>
  </si>
  <si>
    <t>(33=30+31-32)</t>
  </si>
  <si>
    <t>16. Chi phí thueá TNDN hoaõn laïi</t>
  </si>
  <si>
    <t>17. Lôïi nhuaän sau thueá thu nhaäp doanh nghieäp (60=50-51-52)</t>
  </si>
  <si>
    <t>Toång coäng  :</t>
  </si>
  <si>
    <t>18. Laõi cô baûn treân coå phieáu</t>
  </si>
  <si>
    <r>
      <t xml:space="preserve">   </t>
    </r>
    <r>
      <rPr>
        <b/>
        <sz val="9"/>
        <rFont val="VNI-Times"/>
        <family val="0"/>
      </rPr>
      <t xml:space="preserve">Toång soá thueá coøn phaûi noäp naêm tröôùc chuyeån sang kyø naøy           :    </t>
    </r>
  </si>
  <si>
    <t>ñoàng</t>
  </si>
  <si>
    <t xml:space="preserve">                            Trong ñoù : Thueá thu nhaäp DN</t>
  </si>
  <si>
    <t xml:space="preserve">THUYEÁT MINH BAÙO CAÙO TAØI CHÍNH </t>
  </si>
  <si>
    <t>Ñôn vò tính: VNÑ</t>
  </si>
  <si>
    <t>I.</t>
  </si>
  <si>
    <t>ÑAËC ÑIEÅM HOAÏT ÑOÄNG CUÛA DOANH NGHIEÄP</t>
  </si>
  <si>
    <t>1.</t>
  </si>
  <si>
    <t>Hình thöùc sôû höõu:</t>
  </si>
  <si>
    <t xml:space="preserve">- Coâng ty Coå Phaàn Noâng Döôïc HAI ñöôïc thaønh laäp theo Giaáy chöùng nhaän ñaêng kyù kinh doanh soá 4103003108 ngaøy 07/02/2005 do Sôû Keá hoaïch vaø Ñaàu tö TP. HCM caáp. </t>
  </si>
  <si>
    <t>2.</t>
  </si>
  <si>
    <t>CHAI NHUA 3 LOP TRANG</t>
  </si>
  <si>
    <t>BAO BEAM 100GR</t>
  </si>
  <si>
    <t>BAO TOP 500GR</t>
  </si>
  <si>
    <t>BAO NHOM OPUS 10ML</t>
  </si>
  <si>
    <t>BAO NHOM SIRIUS 10WP 100GR</t>
  </si>
  <si>
    <t>BAO BEAM 25GR</t>
  </si>
  <si>
    <t>BAO (TUI NHUA) FASTAC</t>
  </si>
  <si>
    <t>BAO NHOM SIRIUS 10WP 25GR</t>
  </si>
  <si>
    <t>BAO KUMULUS 1KG</t>
  </si>
  <si>
    <t>BAO LORSBAN 2KG</t>
  </si>
  <si>
    <t>BAO MANOZEB 1KG</t>
  </si>
  <si>
    <t>TUI FACET 75DF-4.5GR</t>
  </si>
  <si>
    <t>CHAI NHUA 250CC VANG</t>
  </si>
  <si>
    <t>BAO (TUI) KING 10ML*10G</t>
  </si>
  <si>
    <t>BAO MOSPILAN 2.5GR</t>
  </si>
  <si>
    <t>CHAI PET 100CC</t>
  </si>
  <si>
    <t>BAO NHOM SIRIUS 10GR</t>
  </si>
  <si>
    <t>BAO SUMI-EIGHT 3GR</t>
  </si>
  <si>
    <t>TUI SIRIUS 70WDG 1.5GR</t>
  </si>
  <si>
    <t>BAO NHOM TRON DITHANE 500GR</t>
  </si>
  <si>
    <t>BAO KING 10ML</t>
  </si>
  <si>
    <t>CHAI NHUA 500CC TRANG</t>
  </si>
  <si>
    <t>CHAI NHUA VUONG 1 LIT -NLP</t>
  </si>
  <si>
    <t>BAO TOP 70WP 100GR</t>
  </si>
  <si>
    <t>NAP NHOM 100CC</t>
  </si>
  <si>
    <t>THUNG BEAM 25GR</t>
  </si>
  <si>
    <t>BAO (TUI) SUMI-EIGHT</t>
  </si>
  <si>
    <t>BAO SUMI-EIGHT 100GR</t>
  </si>
  <si>
    <t>BAO APPLAUD 100GR</t>
  </si>
  <si>
    <t>MANG NHOM CLIPPER 12.5ML</t>
  </si>
  <si>
    <t>BAO ACROBAT 100GR</t>
  </si>
  <si>
    <t>BAO NHOM PULSOR 23F 12ML</t>
  </si>
  <si>
    <t>BAO NHOM FASTAC 10CC</t>
  </si>
  <si>
    <t>CHAI NHUA VANG 100ML</t>
  </si>
  <si>
    <t>NAP CHUP 250-500CC</t>
  </si>
  <si>
    <t>BAO MANOZEB 100GR</t>
  </si>
  <si>
    <t>BAO NHOM DEKAMON 10ML</t>
  </si>
  <si>
    <t>THUNG MANOZEB 100GR</t>
  </si>
  <si>
    <t>BAO LORSBAN 600GR</t>
  </si>
  <si>
    <t>THUNG ABS 100G</t>
  </si>
  <si>
    <t>THUNG TOP</t>
  </si>
  <si>
    <t>THUNG KP 100G</t>
  </si>
  <si>
    <t>THUNG SIRIUS 10WP 10GR</t>
  </si>
  <si>
    <t>CAN NHUA 5 LIT</t>
  </si>
  <si>
    <t>BAO APPLAUD 10ML</t>
  </si>
  <si>
    <t>NHAN SUMI-EIGHT 100G</t>
  </si>
  <si>
    <t>CHAI PET 30ML</t>
  </si>
  <si>
    <t>BAO NHOM SIRIUS 10WP 1.5GR</t>
  </si>
  <si>
    <t>MANG NHOM FENOTHYL 9ML</t>
  </si>
  <si>
    <t>TUI CLIPPPER 250D 12.5ML.10G</t>
  </si>
  <si>
    <t>THUNG MANOZEB 1KG</t>
  </si>
  <si>
    <t>THUNG SIRUS 1,5GR</t>
  </si>
  <si>
    <t>THUNG SIRIUS 1.5GR 1000 GOI</t>
  </si>
  <si>
    <t>NAP PET DO+SEAL 26</t>
  </si>
  <si>
    <t>NHAN MANCOZEB 1/2 KG</t>
  </si>
  <si>
    <t>THUNG APPLAUD 10ML*1000</t>
  </si>
  <si>
    <t>NHAN FASTAC 100ML</t>
  </si>
  <si>
    <t>NHAN DECAL ROUNDUP 5 LIT</t>
  </si>
  <si>
    <t>THUNG DEKAMOND 10ML</t>
  </si>
  <si>
    <t>BAO(TUI)NHOM 90GR</t>
  </si>
  <si>
    <t>NAP NHOM 500ML</t>
  </si>
  <si>
    <t>CHAI PET 20ML NAU</t>
  </si>
  <si>
    <t>HOP SIRIUS 1,5GR FENOTHYL</t>
  </si>
  <si>
    <t>THUNG SUMI-EIGHT</t>
  </si>
  <si>
    <t>BAO(TUI)NHOM 36GR</t>
  </si>
  <si>
    <t>BAO KUMULUS 100GR</t>
  </si>
  <si>
    <t>THUNG FACET 4,5GR</t>
  </si>
  <si>
    <t>NHAN DECAL APPLAUD 500GR</t>
  </si>
  <si>
    <t>NHAN FENOTHYL 100ML</t>
  </si>
  <si>
    <t>THUNG 100CC 96 CHAI</t>
  </si>
  <si>
    <t>THUNG GIAY KUMULUS</t>
  </si>
  <si>
    <t>THUNG 250ML 48CHAI HDPE</t>
  </si>
  <si>
    <t>CHAI PET 500ML HD</t>
  </si>
  <si>
    <t>NHAN TOP 500GR</t>
  </si>
  <si>
    <t>THUNG VALI 24</t>
  </si>
  <si>
    <t>NHAN CORI 23EC 100ML</t>
  </si>
  <si>
    <t>NHAN DECAL SUMI-EIGHT</t>
  </si>
  <si>
    <t>THUNG KING 10ML*1000G</t>
  </si>
  <si>
    <t>BAO (TUI) APPLAUD 10ML</t>
  </si>
  <si>
    <t>NHAN DECAL THUNG KUMULUS 100G</t>
  </si>
  <si>
    <t>THUNG BEAM 8GR</t>
  </si>
  <si>
    <t>NHAN DECAL THUNG ACROBAT 100G</t>
  </si>
  <si>
    <t>THUNG ACROBAT 100GR</t>
  </si>
  <si>
    <t>CHAI NHUA 1 LIT</t>
  </si>
  <si>
    <t>NHAN FACET 100CC</t>
  </si>
  <si>
    <t>THUNG GIAY 10CC-1000G</t>
  </si>
  <si>
    <t>THUNG 250CC 48 CHAI</t>
  </si>
  <si>
    <t>NHAN HOPPECIN 50EC</t>
  </si>
  <si>
    <t>NHAN CITROLE 96.3EC 480ML-DH</t>
  </si>
  <si>
    <t>NHAN FASTAC 250CC</t>
  </si>
  <si>
    <t>NHAN DECAL THUNG POLYRAM</t>
  </si>
  <si>
    <t>CHAI NHUA 100ML (OPUS)</t>
  </si>
  <si>
    <t>NHAN FACET 250CC</t>
  </si>
  <si>
    <t>THUNG ROUNDUP 480ML*24C</t>
  </si>
  <si>
    <t>THUNG SUMI-EIGHT 3GR</t>
  </si>
  <si>
    <t>THUNG TOP 100GOI*100GR</t>
  </si>
  <si>
    <t>MIENG NHOM 46</t>
  </si>
  <si>
    <t>NHAN SPARK 5 LIT</t>
  </si>
  <si>
    <t>NHAN DECAL THUNG BEAM 100G</t>
  </si>
  <si>
    <t>THUNG LORSBAN 2KG</t>
  </si>
  <si>
    <t>CHAI NHUA 500ML TRANG</t>
  </si>
  <si>
    <t>NHAN CYPER 100CC</t>
  </si>
  <si>
    <t>NHAN CORI 23EC 480ML</t>
  </si>
  <si>
    <t>NHAN DECAL CITROLE 96.EC 1LIT</t>
  </si>
  <si>
    <t>NHAN BAVISTIN 100CC</t>
  </si>
  <si>
    <t>NHAN BAVISTIN 500CC</t>
  </si>
  <si>
    <t>HOP OPUS 10ML 10GOI</t>
  </si>
  <si>
    <t>NHAN OPUS 75EC 240ML</t>
  </si>
  <si>
    <t>THUNG LORSBAN 600GR</t>
  </si>
  <si>
    <t>THUNG SIRIUS 10WP</t>
  </si>
  <si>
    <t>BAO POLYRAM 100GR</t>
  </si>
  <si>
    <t>NHAN SUMI-ALPHA 100CC</t>
  </si>
  <si>
    <t>NHAN CYPER 250CC</t>
  </si>
  <si>
    <t>NHAN DECAL ROUNDUP 1LIT</t>
  </si>
  <si>
    <t>THUNG MOSPILAN 2,5GR</t>
  </si>
  <si>
    <t>THUNG 1 LIT 20 CHAI VUONG</t>
  </si>
  <si>
    <t>NHAN CLIPPER 250D 100ML</t>
  </si>
  <si>
    <t>THUNG PULSOR 23F 12ML</t>
  </si>
  <si>
    <t>NHAN CLIPPER 250D 250ML</t>
  </si>
  <si>
    <t>NHAN SUMI-ALPHA 250ML</t>
  </si>
  <si>
    <t>NHAN CYPER 25ND 500ML</t>
  </si>
  <si>
    <t>THUNG 4BINH X 5L 5LOP</t>
  </si>
  <si>
    <t>NHAN DECAL SECURE 10ML</t>
  </si>
  <si>
    <t>NHAN APPLAUD 100ML</t>
  </si>
  <si>
    <t>NHAN THUNG SPARK 5LIT</t>
  </si>
  <si>
    <t>NHAN DREAM 480 SC 480ML</t>
  </si>
  <si>
    <t>NHAN CARBENDA 100CC</t>
  </si>
  <si>
    <t>NHAN COZOL 100ML</t>
  </si>
  <si>
    <t>NHAN NURELLE-D 1 LIT</t>
  </si>
  <si>
    <t>NHAN CLINCHER 100ML</t>
  </si>
  <si>
    <t>MHAN FASTAC 5EC 1LIT</t>
  </si>
  <si>
    <t>CHAI 3 LOP TRANG 250ML</t>
  </si>
  <si>
    <t>NHAN ROUNDUP 100CC</t>
  </si>
  <si>
    <t>THUNG 1LIT 12 CHAI</t>
  </si>
  <si>
    <t>NHAN BAVISTIN 1 LIT</t>
  </si>
  <si>
    <t>NHAN MOSPILAN 100CC</t>
  </si>
  <si>
    <t>NHAN MACHETE 100ML</t>
  </si>
  <si>
    <t>HOP MOSPILAN 2,5G</t>
  </si>
  <si>
    <t>THUNG CLIPPER 250D 12.5ML</t>
  </si>
  <si>
    <t>THUNG XENTARI</t>
  </si>
  <si>
    <t>NHAN OPUS 75EC 100ML</t>
  </si>
  <si>
    <t>THUNG 500GR*20G DITHANE</t>
  </si>
  <si>
    <t>THUNG 100ML 96 CHAI PET</t>
  </si>
  <si>
    <t>NHAN NURELLE-D 250ML</t>
  </si>
  <si>
    <t>NHAN FASTAC 5EC 480ML</t>
  </si>
  <si>
    <t>CTY TNHH SHELL VN</t>
  </si>
  <si>
    <t>CTY TNHH TMSX HONG AN</t>
  </si>
  <si>
    <t>CTY TNHH NHUA VO SONG</t>
  </si>
  <si>
    <t>MITSUI &amp; CO LTD</t>
  </si>
  <si>
    <t>KHAÙC</t>
  </si>
  <si>
    <t>DNTN SAU HOANG</t>
  </si>
  <si>
    <t>CTY MUA BAN NO VA TS TON DONG TPHCM</t>
  </si>
  <si>
    <t>DAI LY 36 (CTY TNHH THUY TIEN)</t>
  </si>
  <si>
    <t>DAI LY 80 (DAO NGOC DIEP)</t>
  </si>
  <si>
    <t>Coå töùc: Phaàn coå töùc naêm 2007 chia baèng coå phieáu chöa ñöôïc ghi nhaän treân soå saùch keá toaùn vì chöacoù baùo caùo phaùt haønh.</t>
  </si>
  <si>
    <t>Quyù 1/2008</t>
  </si>
  <si>
    <t>LK töø ñaàu naêm ñeán cuoái Quyù 1</t>
  </si>
  <si>
    <t>- Giaù voán haøng xuaát khuyeán maõi, trình dieãn, cöùu trôï thieân tai…</t>
  </si>
  <si>
    <t>- Coå töùc, lôïi nhuaän ñöôïc chia (LN naêm 2007 Cty TNHH MTV HAI Quy Nhôn)</t>
  </si>
  <si>
    <t xml:space="preserve">   -Thu nhöôïng baùn maùy troän RM500 vaø xe Toyota Hiace</t>
  </si>
  <si>
    <t xml:space="preserve">   -Tieàn thuø lao tính thueá thu nhaäp caù nhaân </t>
  </si>
  <si>
    <t xml:space="preserve">   -Giaù trò coøn laïi maùy troän RM500 vaø xe Toyota Hiace nhöôïng baùn</t>
  </si>
  <si>
    <t>Tp.HCM, ngaøy 18 thaùng 04 naêm 2008</t>
  </si>
  <si>
    <t>(Soá dö)</t>
  </si>
  <si>
    <t>NHAN DECAL ACROBAT 100GR</t>
  </si>
  <si>
    <t>THUNG FENOTHYL 9ML</t>
  </si>
  <si>
    <t>NHAN NURELLE D 25/2.5EC</t>
  </si>
  <si>
    <t>+ Vaøo ngaøy keát thuùc nieân ñoä keá toaùn, caùc khoaûn muïc tieàn, phaûi thu, phaûi traû coù goác ngoaïi teä ñöôïc ñaùnh giaù laïi  theo tyû giaù ngaân haøng taïi 31/12/2007. Cheânh leäch tyû giaù phaùt sinh töø caùc nghieäp vuï naøy ñöôïc haïch toaùn vaøo Baùo caùo keát quaû saûn xuaát kinh doanh.</t>
  </si>
  <si>
    <t>- Nguyeân taéc ghi nhaän haøng toàn kho: Giaù voán thöïc teá bao goàm giaù mua theo hoùa ñôn, thueá nhaäp khaåu, thueá tieâu thuï ñaëc bieät (neáu coù), thueá giaù trò gia taêng haøng nhaäp khaåu (neáu khoâng ñöôïc khaáu tröø) vaø caùc chi phí mua haøng tröïc tieáp lieân quan.</t>
  </si>
  <si>
    <t>- Phöông phaùp tính giaù trò haøng toàn kho: Bình quaân gia quyeàn cuoái kyø.</t>
  </si>
  <si>
    <t xml:space="preserve">Chi phí traû tröôùc daøi haïn </t>
  </si>
  <si>
    <t>Coâng ty TNHH moät thaønh vieân noâng döôïc HAI Quy Nhôn</t>
  </si>
  <si>
    <t>Khoâng phaùt sinh</t>
  </si>
  <si>
    <t>VI.29</t>
  </si>
  <si>
    <t>Lónh vöïc kinh doanh:</t>
  </si>
  <si>
    <t>- Hoaït ñoäng chính cuûa Coâng ty laø: Dòch vuï vaø Thöông maïi.</t>
  </si>
  <si>
    <t>3.</t>
  </si>
  <si>
    <t>Ngaønh ngheà kinh doanh:</t>
  </si>
  <si>
    <t>- Kinh doanh thuoác baûo veä thöc vaät, phaân boùn, vaät tö noâng nghieäp khaùc, haït nhöïa, cho thueâ nhaø, kho, maùy moùc, dòch vuï quaûng baù khuyeán maõi…</t>
  </si>
  <si>
    <t>4.</t>
  </si>
  <si>
    <t>Ñaëc ñieåm hoaït ñoäng cuûa doanh nghieäp trong naêm taøi chính coù aûnh höôûng ñeán baùo caùo taøi chính:</t>
  </si>
  <si>
    <t>5.</t>
  </si>
  <si>
    <t>Nhaân söï:</t>
  </si>
  <si>
    <t>+ Ngaân haøng noâng nghieäp vaø PTNT CN Phuù Nhuaän1-VND</t>
  </si>
  <si>
    <t>Hôïp ñoàng tín duïng soá 1604-LAV-200700305 ngaøy 13/04/2007, thôøi haïn cho vay laø 12 thaùng, laõi suaát VND: 0,9%/thaùng; USD: 7%/naêm, nhaèm muïc ñích boå sung voán löu ñoäng. Khoaûn vay naøy ñöôïc tín chaáp.</t>
  </si>
  <si>
    <t>đồng</t>
  </si>
  <si>
    <t xml:space="preserve">- Bình quaân thu nhaäp/ngöôøi/thaùng: </t>
  </si>
  <si>
    <t>II.</t>
  </si>
  <si>
    <t>KYØ KEÁ TOAÙN, ÑÔN VÒ TIEÀN TEÄ SÖÛ DUÏNG TRONG KEÁ TOAÙN</t>
  </si>
  <si>
    <t xml:space="preserve">Kyø keá toaùn: </t>
  </si>
  <si>
    <t>- Kyø keá toaùn ñaàu tieân töø ngaøy 07/02/2005 vaø keát thuùc ngaøy 31/12/2005</t>
  </si>
  <si>
    <t>- Caùc kyø keá toaùn tieáp theo baét ñaàu töø ngaøy 01/01 vaø keát thuùc ngaøy 31/12 haøng naêm.</t>
  </si>
  <si>
    <t>Ñôn vò tieàn teä söû duïng trong keá toaùn:</t>
  </si>
  <si>
    <t>- Ñoàng Vieät Nam ñöôïc söû duïng laøm ñôn vò tieàn teä ñeå ghi soå keá toaùn.</t>
  </si>
  <si>
    <t>III.</t>
  </si>
  <si>
    <t>CTY AN HUNG PHAT</t>
  </si>
  <si>
    <t>CHUAÅN MÖÏC VAØ CHEÁ ÑOÄ KEÁ TOAÙN AÙP DUÏNG</t>
  </si>
  <si>
    <t>Cheá ñoä keá toaùn aùp duïng:</t>
  </si>
  <si>
    <t>- Coâng ty aùp duïng heä thoáng keá toaùn Vieät Nam ñöôïc Boä Taøi Chính ban haønh theo quyeát ñònh soá 15/2006QÑ-BTC ngaøy 20/03/2006.</t>
  </si>
  <si>
    <t>Tuyeân boá veà vieäc tuaân thuû Chuaån möïc keá toaùn vaø Cheá ñoä keá toaùn</t>
  </si>
  <si>
    <t>Hình thöùc keá toaùn aùp duïng:</t>
  </si>
  <si>
    <t>- Chöùng töø ghi soå</t>
  </si>
  <si>
    <t>IV.</t>
  </si>
  <si>
    <t>CAÙC CHÍNH SAÙCH KEÁ TOAÙN AÙP DUÏNG</t>
  </si>
  <si>
    <t>Nguyeân taéc xaùc ñònh caùc khoaûn tieàn: tieàn maët, tieàn göûi ngaân haøng, tieàn ñang chuyeån.</t>
  </si>
  <si>
    <t>- Nguyeân taéc xaùc ñònh caùc khoaûn töông ñöông tieàn:</t>
  </si>
  <si>
    <t>+ Laø caùc khoaûn ñaàu tö ngaén haïn coù thôøi haïn thu hoài hay ñaùo haïn khoâng quaù 3 thaùng, coù khaû naêng chuyeån ñoåi deã daøng thaønh moät löôïng tieàn xaùc ñònh vaø khoâng coù nhieàu ruûi ro trong chuyeån ñoåi thaønh tieàn keå töø ngaøy mua khoaû</t>
  </si>
  <si>
    <t>- Nguyeân taéc vaø phöông phaùp chuyeån ñoåi caùc ñoàng tieàn khaùc ra ñoàng tieàn söû duïng trong keá toaùn.</t>
  </si>
  <si>
    <t>+ Caùc nghieäp vuï phaùt sinh baèng ngoaïi teä ñöôïc chuyeån ñoåi theo tyû giaù taïi ngaøy phaùt sinh.</t>
  </si>
  <si>
    <t xml:space="preserve">Chính saùch keá toaùn ñoái vôùi haøng toàn kho: </t>
  </si>
  <si>
    <t>- Phöông phaùp haïch toaùn haøng toàn kho: Keâ khai thöôøng xuyeân</t>
  </si>
  <si>
    <t xml:space="preserve">- Phöông phaùp laäp döï phoøng giaûm giaù haøng toàn kho: ñöôïc laäp cho töøng loaïi haøng hoùa, vaät tö thuoäc quyeàn sôû höõu cuûa doanh nghieäp, coù chöùng töø hôïp phaùp chöùng minh giaù voán haøng toàn kho. Trích döï phoøng giaûm giaù haøng toàn kho </t>
  </si>
  <si>
    <t>Nguyeân taéc ghi nhaän vaø khaáu hao Taøi saûn coá ñònh:</t>
  </si>
  <si>
    <t>- Nguyeân taéc ghi nhaän: Nguyeân giaù TSCÑ bao goàm giaù mua vaø chi phí coù lieân quan ñeán vieäc ñöa TSCÑ vaøo hoaït ñoäng.</t>
  </si>
  <si>
    <t>- Phöông phaùp khaáu hao TSCÑHH, TSCÑVH: theo phöông phaùp khaáâu hao ñöôøng thaúng phuø hôïp vôùi Quyeát ñònh 206/2003/QÑ-BTC ngaøy 12/12/2003 cuûa Boä Taøi Chính Vieät Nam.</t>
  </si>
  <si>
    <t>Nhaø xöôûng</t>
  </si>
  <si>
    <t>06-25</t>
  </si>
  <si>
    <t>Maùy moùc thieát bò</t>
  </si>
  <si>
    <t>03-07</t>
  </si>
  <si>
    <t>Phöông tieän vaän taûi</t>
  </si>
  <si>
    <t>06-10</t>
  </si>
  <si>
    <t>Duïng cuï quaûn lyù</t>
  </si>
  <si>
    <t>Nguyeân taéc ghi nhaän vaø khaáu hao Baát ñoäng saûn ñaàu tö:</t>
  </si>
  <si>
    <t>- Nguyeân taéc ghi nhaän: Baát ñoäng saûn ñaàu tö ñöôïc xaùc ñònh giaù trò ban ñaàu theo nguyeân giaù. Nguyeân giaù cuûa baát ñoäng saûn ñaàu tö bao goàm caû caùc chi phí giao dòch lieân quan tröïc tieáp ban ñaàu. Caùc chi phí lieân quan ñeán baát ñoäng s</t>
  </si>
  <si>
    <t>- Phöông phaùp khaáu hao: theo phöông phaùp khaáâu hao ñöôøng thaúng trong suoát thôøi gian höõu duïng öôùc tính.</t>
  </si>
  <si>
    <t>Keá toaùn caùc khoaûn ñaàu tö taøi chính:</t>
  </si>
  <si>
    <t>- Caùc khoaûn ñaàu tö chöùng khoaùn ngaén haïn;</t>
  </si>
  <si>
    <t>- Caùc khoaûn ñaàu tö ngaén haïn, daøi haïn khaùc;</t>
  </si>
  <si>
    <t>- Phöông phaùp laäp döï phoøng giaûm giaù ñaàu tö ngaén haïn, daøi haïn.</t>
  </si>
  <si>
    <t>6.</t>
  </si>
  <si>
    <t>Nguyeân taéc ghi nhaän vaø voán hoùa caùc khoaûn chi phí ñi vay</t>
  </si>
  <si>
    <t>7.</t>
  </si>
  <si>
    <t>Nguyeân taéc ghi nhaän vaø voán hoùa caùc khoaûn chi phí khaùc:</t>
  </si>
  <si>
    <t>- Chi phí traû tröôùc;</t>
  </si>
  <si>
    <t>- Chi phí khaùc;</t>
  </si>
  <si>
    <t>- Phöông phaùp phaân boå chi phí traû tröôùc: phaân boå nhieàu laàn</t>
  </si>
  <si>
    <t>- Phöông phaùp vaø thôøi gian phaân boå lôïi theá thöông maïi: phaân boå trong 3 naêm keå töø khi coâng ty coå phaàn baét ñaàu hoaït ñoäng vaø kinh doanh coù laõi.</t>
  </si>
  <si>
    <t>8.</t>
  </si>
  <si>
    <t>Nguyeân taéc ghi nhaän chi phí phaûi traû</t>
  </si>
  <si>
    <t>9.</t>
  </si>
  <si>
    <t>Nguyeân taéc vaø phöông phaùp ghi nhaän caùc khoaûn döï phoøng phaûi traû</t>
  </si>
  <si>
    <t>10.</t>
  </si>
  <si>
    <t>Nguyeân taéc ghi nhaän voán chuû sôû höõu:</t>
  </si>
  <si>
    <t>- Nguyeân taéc ghi nhaän voán ñaàu tö cuûa chuû sôû höõu, thaëng dö voán coå phaàn, voán khaùc cuûa chuû sôû höõu;</t>
  </si>
  <si>
    <t>- Nguyeân taéc ghi nhaän cheânh leäch ñaùnh giaù laïi taøi saûn;</t>
  </si>
  <si>
    <t>- Nguyeân taéc ghi nhaän cheânh leäch cheânh leäch tyû giaù;</t>
  </si>
  <si>
    <t>- Nguyeân taéc ghi nhaän lôïi nhuaän chöa phaân phoái.</t>
  </si>
  <si>
    <t>11.</t>
  </si>
  <si>
    <t>Nguyeân taéc vaø phöông phaùp ghi nhaän doanh thu:</t>
  </si>
  <si>
    <t>- Doanh thu baùn haøng: Doanh thu ñöôïc ghi nhaän khi Ñôn vò coù ñöôïc lôïi ích kinh teá töø giao dòch baùn haøng vaø soá tieàn thu veà ñöôïc xaùc ñònh töông ñoái chaéc chaén. Taïi thôøi ñieåm ghi nhaän doanh thu Ñôn vò ñaõ hoaøn thaønh vieäc chuyeån giao</t>
  </si>
  <si>
    <t xml:space="preserve">- Doanh thu cung caáp dòch vuï: Khi coù theå xaùc ñònh ñöôïc keát quaû hôïp ñoàng moät caùch chaéc chaén, doanh thu seõ ñöôïc ghi nhaän döïa vaøo möùc ñoä hoaøn thaønh coâng vieäc. Möùc ñoä hoaøn thaønh coâng vieäc ñöôïc xaùc ñònh theo tæ leä phaàn traêm </t>
  </si>
  <si>
    <t>- Doanh thu hoaït ñoäng taøi chính: Doanh thu ñöôïc ghi nhaän khi tieàn laõi phaùt sinh treân cô sôû doàn tích (coù tính ñeán lôïi töùc maø taøi saûn ñem laïi) tröø khi khaû naêng thu hoài tieàn laõi khoâng chaéc chaén;</t>
  </si>
  <si>
    <t>- Doanh thu hôïp ñoàng xaây döïng: Doanh thu töø caùc hôïp ñoàng xaây döïng ñöôïc ghi nhaän theo phöông phaùp tæ leä phaàn traêm coâng vieäc hoaøn thaønh döïa vaøo möùc ñoä hoaøn thaønh coâng vieäc vaøo ngaøy keát thuùc naêm taøi chính.</t>
  </si>
  <si>
    <t>12.</t>
  </si>
  <si>
    <t>Nguyeân taéc vaø phöông phaùp ghi nhaän chi phí taøi chính</t>
  </si>
  <si>
    <t>13.</t>
  </si>
  <si>
    <t>Nguyeân taéc vaø phöông phaùp ghi nhaän chi phí thueá thu nhaäp doanh nghieäp hieän haønh, chi phí thueá thu nhaäp doanh nghieäp hoaõn laïi</t>
  </si>
  <si>
    <t>14.</t>
  </si>
  <si>
    <t>Caùc nghieäp vuï döï phoøng ruûi ro hoái ñoaùi</t>
  </si>
  <si>
    <t>15.</t>
  </si>
  <si>
    <t>Caùc nguyeân taéc vaø phöông phaùp keá toaùn khaùc</t>
  </si>
  <si>
    <t>CAÙC SÖÏ KIEÄN HOAËC GIAO DÒCH TROÏNG YEÁU TRONG KYØ KEÁ TOAÙN GIÖÕA NIEÂN ÑOÄ</t>
  </si>
  <si>
    <t>Giaûi thích veà tính thôøi vuï hoaëc tính chu kyø cuûa caùc hoaït ñoäng kinh doanh trong kyø keá toaùn giöõa nieân ñoä:</t>
  </si>
  <si>
    <t>- Chu kyø kinh doanh mang tính thôøi vuï bao goàm: Vuï Ñoâng Xuaân töø thaùng 10 naêm nay ñeán thaùng 3 naêm sau; Vuï Heø Thu töø thaùng 4 ñeán thaùng 9.</t>
  </si>
  <si>
    <t>- Khoâng phaùt sinh</t>
  </si>
  <si>
    <t>Trình baøy vieäc phaùt haønh, mua laïi vaø hoaøn traû caùc chöùng khoaùn nôï vaø chöùng khoaùn voán:</t>
  </si>
  <si>
    <t>Coå töùc ñaõ traû (toång soá treân moãi coå phaàn) cuûa coå phieáu phoå thoâng vaø coå phieáu öu ñaõi (aùp duïng cho coâng ty coå phaàn):</t>
  </si>
  <si>
    <t>- Coâng ty khoâng phaùt haønh coå phieáu öu ñaõi.</t>
  </si>
  <si>
    <t>Trình baøy doanh thu vaø keát quaû kinh doanh boä phaän theo lónh vöïc kinh doanh hoaëc khu vöïc ñòa lyù döïa treân cô sôû phaân chia cuûa baùo caùo boä phaän (Aùp duïng cho coâng ty nieâm yeát).</t>
  </si>
  <si>
    <t>Trình baøy nhöõng söï kieän troïng yeáu phaùt sinh sau ngaøy keát thuùc kyø keá toaùn giöõa nieân ñoä chöa ñöôïc phaûn aùnh trong baùo caùo taøi chính giöõa nieân ñoä ñoù:</t>
  </si>
  <si>
    <t>Trình baøy nhöõng thay ñoåi trong caùc khoaûn nôï tieàm taøng hoaëc taøi saûn tieàm taøng keå töø ngaøy keát thuùc kyø keá toaùn naêm gaàn nhaát:</t>
  </si>
  <si>
    <t>Caùc thoâng tin khaùc</t>
  </si>
  <si>
    <t>V.</t>
  </si>
  <si>
    <t>THOÂNG TIN BOÅ SUNG CHO CAÙC KHOAÛN MUÏC TRÌNH BAØY TREÂN BAÛNG CAÂN ÑOÁI KEÁ TOAÙN</t>
  </si>
  <si>
    <t>V,01</t>
  </si>
  <si>
    <t>Tieàn vaø caùc khoaûn töông ñöông tieàn</t>
  </si>
  <si>
    <t>Ñoái töôïng</t>
  </si>
  <si>
    <t>USD (#)</t>
  </si>
  <si>
    <t>01/01/2007</t>
  </si>
  <si>
    <t>a)</t>
  </si>
  <si>
    <t>Tieàn maët</t>
  </si>
  <si>
    <t>b)</t>
  </si>
  <si>
    <t>Tieàn göûi ngaân haøng</t>
  </si>
  <si>
    <t>+ VNÑ</t>
  </si>
  <si>
    <t>+ USD</t>
  </si>
  <si>
    <t xml:space="preserve">- Ngaân haøng HSBC </t>
  </si>
  <si>
    <t>c)</t>
  </si>
  <si>
    <t>Tieàn ñang chuyeån</t>
  </si>
  <si>
    <t>Toång coäng</t>
  </si>
  <si>
    <t>Caùc khoaûn ñaàu tö taøi chính ngaén haïn</t>
  </si>
  <si>
    <t>30/06/2006</t>
  </si>
  <si>
    <t>01/01/2006</t>
  </si>
  <si>
    <t>Chöùng khoaùn ñaàu tö ngaén haïn</t>
  </si>
  <si>
    <t>Ñaàu tö ngaén haïn khaùc</t>
  </si>
  <si>
    <t>Döï phoøng giaûm giaù ñaàu tö ngaén haïn</t>
  </si>
  <si>
    <t>V,03</t>
  </si>
  <si>
    <t>Phaûi thu khaùch haøng</t>
  </si>
  <si>
    <t>Baùn baèng tieàn VNÑ:</t>
  </si>
  <si>
    <t>9T2007</t>
  </si>
  <si>
    <t>quyù 4/2007</t>
  </si>
  <si>
    <t>Baùn baèng tieàn USD:</t>
  </si>
  <si>
    <t>Caùc khoaûn phaûi thu ngaén haïn khaùc</t>
  </si>
  <si>
    <t>Phaûi thu veà coå phaàn hoùa</t>
  </si>
  <si>
    <t>Phaûi thu ngöôøi lao ñoäng</t>
  </si>
  <si>
    <t>d)</t>
  </si>
  <si>
    <t>Phaûi thu khaùc</t>
  </si>
  <si>
    <t>- Baûo veä thöïc vaät Ñoàng Thaùp</t>
  </si>
  <si>
    <t>- Coâng ty VTDVKTNN Traø Vinh</t>
  </si>
  <si>
    <t>- Khaùc</t>
  </si>
  <si>
    <t>(*): Ñaõ tieán haønh göûi thö xaùc nhaän coâng nôï nhöng chöa nhaän ñöôïc phaûn hoài töø caùc beân coù lieân quan.</t>
  </si>
  <si>
    <t>V,04</t>
  </si>
  <si>
    <t>Haøng toàn kho</t>
  </si>
  <si>
    <t>Haøng mua ñang ñi treân ñöôøng</t>
  </si>
  <si>
    <t>Nguyeân lieäu, vaät lieäu</t>
  </si>
  <si>
    <t>Coâng cuï, duïng cuï</t>
  </si>
  <si>
    <t>Chi phí saûn xuaát, kinh doanh dôû dang (dich vuï quaûng caùo khuyeán maõi)</t>
  </si>
  <si>
    <t>e)</t>
  </si>
  <si>
    <t>Thaønh phaåm</t>
  </si>
  <si>
    <t>Thuoác saâu</t>
  </si>
  <si>
    <t>f)</t>
  </si>
  <si>
    <t>Haøng hoùa</t>
  </si>
  <si>
    <t>Phaân boùn</t>
  </si>
  <si>
    <t>Chi phí mua haøng</t>
  </si>
  <si>
    <t>g)</t>
  </si>
  <si>
    <t>Haøng göûi ñi baùn</t>
  </si>
  <si>
    <t>h)</t>
  </si>
  <si>
    <t>Haøng hoùa kho baûo thueá</t>
  </si>
  <si>
    <t>i)</t>
  </si>
  <si>
    <t>Haøng hoùa baát ñoäng saûn</t>
  </si>
  <si>
    <t>Toång coäng giaù goác haøng toàn kho</t>
  </si>
  <si>
    <t>- Giaù trò ghi soå cuûa haøng toàn kho duøng ñeå theá chaáp, caàm coá vaø ñaûm baûo caùc khoaûn nôï phaûi traû: …</t>
  </si>
  <si>
    <t>- Giaù trò ghi hoaøn nhaäp döï phoøng giaûm giaù haøng toàn kho trong naêm: …</t>
  </si>
  <si>
    <t>- Caùc tröôøng hôïp hoaëc söï kieän daãn ñeán phaûi trích theâm hoaëc hoaøn nhaäp döï phoøng giaûm giaù haøng toàn kho: …</t>
  </si>
  <si>
    <t>Thueá vaø caùc khoaûn phaûi thu Nhaø nöôùc</t>
  </si>
  <si>
    <t>- Thueá thu nhaäp doanh nghieäp noäp thöøa</t>
  </si>
  <si>
    <t>- Caùc khoaûn khaùc phaûi thu Nhaø nöôùc</t>
  </si>
  <si>
    <t>Phaûi thu daøi haïn noäi boä</t>
  </si>
  <si>
    <t>- Cho vay daøi haïn noäi boä</t>
  </si>
  <si>
    <t>- Phaûi thu daøi haïn noäi boä khaùc</t>
  </si>
  <si>
    <t>Phaûi thu daøi haïn khaùc</t>
  </si>
  <si>
    <t>- Kyù quyõ, kyù cöôïc daøi haïn</t>
  </si>
  <si>
    <t>- Caùc khoaûn tieàn nhaän uûy thaùc</t>
  </si>
  <si>
    <t>- Cho vay khoâng coù laõi</t>
  </si>
  <si>
    <t>- Phaûi thu daøi haïn khaùc</t>
  </si>
  <si>
    <t>V,08</t>
  </si>
  <si>
    <t>Taêng, giaûm taøi saûn coá ñònh höõu hình</t>
  </si>
  <si>
    <t>Khoaûn muïc</t>
  </si>
  <si>
    <t>%</t>
  </si>
  <si>
    <t>CAÙC CHÆ TIEÂU TAØI CHÍNH CÔ BAÛN</t>
  </si>
  <si>
    <t>V,</t>
  </si>
  <si>
    <t>(Chæ aùp duïng ñoái vôùi baùo caùo naêm)</t>
  </si>
  <si>
    <t>Cô caáu taøi saûn</t>
  </si>
  <si>
    <t>- Taøi saûn ngaén haïn/Toång taøi saûn (%)</t>
  </si>
  <si>
    <t>- Taøi saûn daøi haïn/Toång taøi saûn    (%)</t>
  </si>
  <si>
    <t>Cô caáu nguoàn voán</t>
  </si>
  <si>
    <t>Khaû naêng thanh toaùn</t>
  </si>
  <si>
    <t xml:space="preserve">Tyû suaát lôïi nhuaän </t>
  </si>
  <si>
    <t>- Khaû naêng thanh toaùn hieän haønh (Laàn)</t>
  </si>
  <si>
    <t>- Nôï phaûi traû /Toång nguoàn voán                     (%)</t>
  </si>
  <si>
    <t>- Nguoàn voán chuû sôû höõu /Toång nguoàn voán(%)</t>
  </si>
  <si>
    <t>Naêm baùo caùo</t>
  </si>
  <si>
    <t>TAØI SAÛN NGAÉN HAÏN</t>
  </si>
  <si>
    <t>Caùc khoaûn phaûi thu daøi haïn</t>
  </si>
  <si>
    <t>b - Taøi saûn coá ñònh voâ hình</t>
  </si>
  <si>
    <t>c - Taøi saûn coá ñònh ñi thueâ taøi chính</t>
  </si>
  <si>
    <t>d - Chi phí xaây döïng cô baûn dôû dang</t>
  </si>
  <si>
    <t>Baát ñoäng saûn ñaàu tö</t>
  </si>
  <si>
    <t xml:space="preserve">VOÁN CHUÛ SÔÛ HÖÕU </t>
  </si>
  <si>
    <t>Voán chuû sôû huõu</t>
  </si>
  <si>
    <t xml:space="preserve"> - Voán ñaàu tö cuûa chuû sôû höõu</t>
  </si>
  <si>
    <t xml:space="preserve"> - Thaëng dö voán coå phaàn</t>
  </si>
  <si>
    <t xml:space="preserve"> - Voán khaùc cuûa chuû sôû höõu</t>
  </si>
  <si>
    <t xml:space="preserve"> - Cheânh leäch ñaùnh giaù laïi taøi saûn</t>
  </si>
  <si>
    <t xml:space="preserve"> - Cheânh leäch tyû giaù hoái ñoaùi</t>
  </si>
  <si>
    <t xml:space="preserve"> - Lôïi nhuaän sau thueá chöa phaân phoái</t>
  </si>
  <si>
    <t xml:space="preserve"> - Nguoàn voán ñaàu tö XDCB</t>
  </si>
  <si>
    <t xml:space="preserve"> - Nguoàn kinh phí</t>
  </si>
  <si>
    <t xml:space="preserve"> - Nguoàn kinh phí ñaõ hình thaønh TSCÑ</t>
  </si>
  <si>
    <t xml:space="preserve"> - Quyõ khen thöôûng phuùc lôïi</t>
  </si>
  <si>
    <t>Lôïi nhuaän thuaàn töø hoaït ñoäng kinh doanh</t>
  </si>
  <si>
    <t>Toång lôïi nhuaän keá toaùn tröôùc thueá</t>
  </si>
  <si>
    <t>Thueá thu nhaäp doanh nghieäp</t>
  </si>
  <si>
    <t>Lôïi nhuaän sau thueá thu nhaäp doanh nghieäp</t>
  </si>
  <si>
    <t>Laõi cô baûn treân coå phieáu</t>
  </si>
  <si>
    <t xml:space="preserve">- Khaû naêng thanh toaùn nhanh        (Laàn) </t>
  </si>
  <si>
    <t xml:space="preserve">Ban haønh theo TT soá 38/2007/TT-BTC ngaøy 18/04/2007   </t>
  </si>
  <si>
    <t>DAI LY 90 (CTY TNHH DUY THANH-</t>
  </si>
  <si>
    <t>DAI LY 201 (LE.THI.THU.AN-LA)</t>
  </si>
  <si>
    <t>DAI LY 162 (DNTN.TIEN.THANH-BT</t>
  </si>
  <si>
    <t>DAI LY 222 (PHAN.V.CHUONG-DT)</t>
  </si>
  <si>
    <t>DAI LY 76 (CAO.VAN.TOT-BL)</t>
  </si>
  <si>
    <t>CTY TNHH TM SX&amp;DV NG.VAN.TRAU-</t>
  </si>
  <si>
    <t>DAI LY 119 (PHAM.T.THU.BAY-AG)</t>
  </si>
  <si>
    <t>DAI LY 17 (PHAM.THANH.TU-TG)</t>
  </si>
  <si>
    <t>DAI LY 232 (LE.THI.LAN-DT)</t>
  </si>
  <si>
    <t>PHONG BAN HANG</t>
  </si>
  <si>
    <t>CTY TNHH TM AN HUNG PHAT</t>
  </si>
  <si>
    <t>DNTN KHANH HUNG(NGO.TUYET.NHUN</t>
  </si>
  <si>
    <t>DAI LY 234 (THAI.CONG.TAI-DT)</t>
  </si>
  <si>
    <t>DAI LY 59 CTYTNHH ND HUYNH HUN</t>
  </si>
  <si>
    <t>DAI LY 152 (PHAN.THI.MAN-DT)</t>
  </si>
  <si>
    <t>DAI LY 245 (DANG.VAN.TIEP-TN)</t>
  </si>
  <si>
    <t>DAI LY 244 (HUYNH.V.QUAT-AG)</t>
  </si>
  <si>
    <t>DAI LY 230 (TRUONG.THI.LAN-AG)</t>
  </si>
  <si>
    <t>DAI LY 22 (NGUYEN.HONG.VIET-TG</t>
  </si>
  <si>
    <t>DAI LY 215 (TRAN.HON.QUANG-VL)</t>
  </si>
  <si>
    <t>DAI LY 240 (DANG.QUOC.HUNG-LD)</t>
  </si>
  <si>
    <t>DAI LY 208 (LE.MINH.DUC-AG)</t>
  </si>
  <si>
    <t>Nhaø cöûa, vaät kieán truùc</t>
  </si>
  <si>
    <t>thöû laïi</t>
  </si>
  <si>
    <t>- Caùc khoaûn ñaàu tö vaøo coâng ty con, coâng ty lieân keát, voán goùp vaøo cô sôû kinh doanh ñoàng kieåm soaùt: Ñöôïc ghi nhaän theo phöông phaùp giaù goác</t>
  </si>
  <si>
    <t>Trình baøy nhöõng bieán ñoäng trong nguoàn voán chuû sôû höõu vaø giaù trò luõy keá tính ñeán ngaøy laäp baùo caùo tìa chính giöõa nieân ñoä, cuõng nhö phaàn thuyeát minh töông öùng mang tính so saùnh cuûa cuøng kyø keá toaùn treân cuûa nieân ñoä tröôùc gaàn nhaát</t>
  </si>
  <si>
    <t>Trình baøy tính chaát vaø giaù trò cuûa caùc khoaûn muïc aûnh höôûng ñeán taøi saûn, nôï phaûi traû, nguoàn voán chuû sôû höõu, thu nhaäp thuaàn, hoaëc caùc luoàng tieàn ñöôïc coi laø caùc yeáu toá khoâng bình thöôøng do tính chaát, quy moâ hoaëc taùc ñoäng cuûa chuùng.</t>
  </si>
  <si>
    <t>Maùy moùc, 
thieát bò</t>
  </si>
  <si>
    <t>Phöông tieän vaän taûi, truyeàn daãn</t>
  </si>
  <si>
    <t>Khaùc</t>
  </si>
  <si>
    <t>Nguyeân giaù TSCÑHH</t>
  </si>
  <si>
    <t>+ Mua trong kyø</t>
  </si>
  <si>
    <t>+ Ñaàu tö XDCB hoaøn thaønh</t>
  </si>
  <si>
    <t>+ Taêng khaùc</t>
  </si>
  <si>
    <t>+ Chuyeån sang BÑSÑT</t>
  </si>
  <si>
    <t>Ghi aâm</t>
  </si>
  <si>
    <t>+ Thanh lyù, nhöôïng baùn</t>
  </si>
  <si>
    <t xml:space="preserve">+ Giaûm khaùc (#)   </t>
  </si>
  <si>
    <t>Giaù trò hao moøn luõy keá</t>
  </si>
  <si>
    <t>+ Khaáu hao trong kyø</t>
  </si>
  <si>
    <t>+ Giaûm khaùc</t>
  </si>
  <si>
    <t>+ Giaûm khaùc (#)</t>
  </si>
  <si>
    <t>Giaù trò coøn laïi cuûa TSCÑHH</t>
  </si>
  <si>
    <t>- Giaù trò coøn laïi cuoái naêm cuûa TSCÑ höõu hình ñaõ duøng ñeå theá chaáp, caàm coá vaø ñaûm baûo caùc khoaûn vay:</t>
  </si>
  <si>
    <t xml:space="preserve">- Nguyeân giaù TSCÑHH cuoái naêm ñaõ khaáu hao heát nhöng vaãn coøn söû duïng taïi Ñôn vò: </t>
  </si>
  <si>
    <t>- Nguyeân giaù TSCÑHH cuoái naêm chôø thanh lyù:</t>
  </si>
  <si>
    <t>- Caùc cam keát veà vieäc mua, baùn TSCÑHH coù giaù trò lôùn trong töông lai:</t>
  </si>
  <si>
    <t>- Caùc thay ñoåi khaùc veà TSCÑHH:</t>
  </si>
  <si>
    <t>Taêng, giaûm taøi saûn coá ñònh thueâ taøi chính</t>
  </si>
  <si>
    <t>Maùy moùc, thieát bò</t>
  </si>
  <si>
    <t>Nguyeân giaù TSCÑ thueâ taøi chính</t>
  </si>
  <si>
    <t>- Soá dö taïi 01/01/2006</t>
  </si>
  <si>
    <t>+ TTC trong naêm</t>
  </si>
  <si>
    <t>+ Mua laïi</t>
  </si>
  <si>
    <t>+ Traû laïi</t>
  </si>
  <si>
    <t>- Soá dö taïi 30/06/2006</t>
  </si>
  <si>
    <t>+ Khaáu hao trong naêm</t>
  </si>
  <si>
    <t>Giaù trò coøn laïi cuûa TSCÑ thueâ taøi chính</t>
  </si>
  <si>
    <t>- Taïi ngaøy 01/01/2006</t>
  </si>
  <si>
    <t>- Taïi ngaøy 30/06/2006</t>
  </si>
  <si>
    <t>- Tieàn thueâ phaùt sinh theâm ñöôïc ghi nhaän laø chi phí trong naêm:</t>
  </si>
  <si>
    <t>- Caên cöù xaùc ñònh tieàn thueâ phaùt sinh theâm:</t>
  </si>
  <si>
    <t>- Ñieàu khoaûn gia haïn thueâ hoaëc quyeàn ñöôïc mua taøi saûn:</t>
  </si>
  <si>
    <t>V,10</t>
  </si>
  <si>
    <t>Taêng, giaûm taøi saûn coá ñònh voâ hình</t>
  </si>
  <si>
    <t>Quyeàn söû duïng ñất</t>
  </si>
  <si>
    <t>Nguyeân giaù TSCÑVH</t>
  </si>
  <si>
    <t>+ Taïo ra töø noäi boä DN</t>
  </si>
  <si>
    <t>+ Taêng do hôïp nhaát KD</t>
  </si>
  <si>
    <t>+ Taêng khaùc (#)</t>
  </si>
  <si>
    <t>Giaù trò coøn laïi cuûa TSCÑVH</t>
  </si>
  <si>
    <t>- Thuyeát minh vaø giaûi trình khaùc:</t>
  </si>
  <si>
    <t>Chi phí xaây döïng cô baûn dôû dang</t>
  </si>
  <si>
    <t>Taêng, giaûm baát ñoäng saûn ñaàu tö</t>
  </si>
  <si>
    <t>Taïi 01/01/2006</t>
  </si>
  <si>
    <t>Taïi 30/06/2006</t>
  </si>
  <si>
    <t>Nguyeân giaù baát ñoäng saûn ñaàu tö</t>
  </si>
  <si>
    <t>- Quyeàn söû duïng ñaát</t>
  </si>
  <si>
    <t>- Nhaø</t>
  </si>
  <si>
    <t>- Nhaø vaø quyeàn söû duïng ñaát</t>
  </si>
  <si>
    <t>- Cô sôû haï taàng</t>
  </si>
  <si>
    <t>Giaù trò coøn laïi cuûa baát ñoäng saûn ñaàu tö</t>
  </si>
  <si>
    <t>Ñaàu tö daøi haïn khaùc</t>
  </si>
  <si>
    <t>- Ñaàu tö coå phieáu</t>
  </si>
  <si>
    <t>- Ñaàu tö traùi phieáu</t>
  </si>
  <si>
    <t>- Ñaàu tö tín phieáu, kyø phieáu</t>
  </si>
  <si>
    <t>- Cho vay daøi haïn</t>
  </si>
  <si>
    <t>- Ñaàu tö daøi haïn khaùc</t>
  </si>
  <si>
    <t>V,14</t>
  </si>
  <si>
    <t>Nhaõn hieäu h/hoaù</t>
  </si>
  <si>
    <t>Phaàn meàm vi tính</t>
  </si>
  <si>
    <t>- Chi phí traû tröôùc veà thueâ hoaït ñoäng TSCÑ</t>
  </si>
  <si>
    <t>- Chi phí thaønh laäp doanh nghieäp</t>
  </si>
  <si>
    <t>- Chi phí nghieân cöùu coù giaù trò lôùn</t>
  </si>
  <si>
    <t>Laäp ngaøy 16 thaùng 04 naêm 2008</t>
  </si>
  <si>
    <t>Quyù 1 Naêm 2008</t>
  </si>
  <si>
    <t>Taïi ngaøy 31 thaùng 03  naêm 2008</t>
  </si>
  <si>
    <t>Quyù 1 Năm 2008</t>
  </si>
  <si>
    <t>Naêm 2008</t>
  </si>
  <si>
    <t xml:space="preserve">               Laäp ngaøy  16/04/2008</t>
  </si>
  <si>
    <t>- Chi phí cho giai ñoïan trieån khai khoâng ñuû tieâu chuaån ghi nhaän laø TSCÑVH</t>
  </si>
  <si>
    <t>- Tieàn thueâ ñaát</t>
  </si>
  <si>
    <t>- Lôïi theá thöông maïi</t>
  </si>
  <si>
    <t>Vay vaø nôï ngaén haïn</t>
  </si>
  <si>
    <t>+ Ngaân haøng noâng nghieäp vaø PTNT CN Phuù Nhuaän-USD</t>
  </si>
  <si>
    <t>+ Ngaân haøng HSBC-USD</t>
  </si>
  <si>
    <t>+ Coâng Ñoaøn Cô Sôû Coâng ty Coå Phaàn Noâng Döôïc HAI</t>
  </si>
  <si>
    <t>- Nôï daøi haïn ñeán haïn traû</t>
  </si>
  <si>
    <t>Phaûi traû ngöôøi baùn</t>
  </si>
  <si>
    <t>Thanh toaùn baèng tieàn VNÑ:</t>
  </si>
  <si>
    <t>Thanh toaùn baèng tieàn USD:</t>
  </si>
  <si>
    <t>Ngöôøi mua traû tieàn tröôùc</t>
  </si>
  <si>
    <t>CTY DOW AGROSCIENCES MALAYSIA</t>
  </si>
  <si>
    <t>SUMITOMO CHEMICAL</t>
  </si>
  <si>
    <t>Thueá vaø caùc khoaûn phaûi noäp nhaø nöôùc</t>
  </si>
  <si>
    <t>- Thueá GTGT</t>
  </si>
  <si>
    <t>- Thueá tieâu thuï ñaëc bieät</t>
  </si>
  <si>
    <t>- Thueá xuaát khaåu, nhaäp khaåu</t>
  </si>
  <si>
    <t>- Thueá thu nhaäp doanh nghieäp</t>
  </si>
  <si>
    <t>- Thueá thu nhaäp caù nhaân</t>
  </si>
  <si>
    <t>- Thueá taøi nguyeân</t>
  </si>
  <si>
    <t>- Thueá nhaø ñaát vaø tieàn thueâ ñaát</t>
  </si>
  <si>
    <t>- Caùc loaïi thueá khaùc</t>
  </si>
  <si>
    <t>- Caùc khoaûn phí, leä phí vaø caùc khoaûn phaûi noäp khaùc</t>
  </si>
  <si>
    <t>- Caùc khoaûn thueá phaûi noäp treân Baùo caùo taøi chính laø soá thueá taïm tính theo soá lieäu keá toaùn.</t>
  </si>
  <si>
    <t>- Cheânh leäch (neáu coù) giöõa soá thueá phaûi noäp theo soå saùch keá toaùn vaø quyeát toaùn thueá seõ ñöôïc ñieàu chænh khi coù keát quaû kieåm tra cuûa Cô quan thueá.</t>
  </si>
  <si>
    <t>Chi phí phaûi traû</t>
  </si>
  <si>
    <t>- Trích tröôùc chi phí tieàn löông trong thôøi gian nghæ pheùp</t>
  </si>
  <si>
    <t>- Chi phí söûa chöõa lôùn TSCÑ</t>
  </si>
  <si>
    <t>- Chi phí trong thôøi gian ngöøng kinh doanh</t>
  </si>
  <si>
    <t>- Coâng ty Hoa Thaønh Ñaøi Loan (Phí HTKT)</t>
  </si>
  <si>
    <t>(*)</t>
  </si>
  <si>
    <t>- Coâng ty Sonacons</t>
  </si>
  <si>
    <t>- Coâng ty CP Nhaät Laäp Ñaøi Loan</t>
  </si>
  <si>
    <t>- Coâng ty An Khaùnh</t>
  </si>
  <si>
    <t>- Coâng ty TM&amp;DV Tuøng Huy Thaønh</t>
  </si>
  <si>
    <t>- Coâng ty Nhaät Baûn (Phí HTKT)</t>
  </si>
  <si>
    <t>- Coâng ty Ñieän toaùn KVIII</t>
  </si>
  <si>
    <t>- Noäp thueá thay nhaø thaàu</t>
  </si>
  <si>
    <t>Caùc khoaûn phaûi traû, phaûi noäp khaùc</t>
  </si>
  <si>
    <t>- Taøi saûn thöøa chôø xöû lyù</t>
  </si>
  <si>
    <t>- Baûo hieåm xaõ hoäi, Baûo hieåm y teá</t>
  </si>
  <si>
    <t>+ Baûo hieåm xaõ hoäi</t>
  </si>
  <si>
    <t>+ Baûo hieåm y teá</t>
  </si>
  <si>
    <t>- Kinh phí coâng ñoaøn</t>
  </si>
  <si>
    <t>- Phaûi traû veà coå phaàn hoùa</t>
  </si>
  <si>
    <t>- Nhaän kyù quyõ, kyù cöôïc daøi haïn</t>
  </si>
  <si>
    <t>- Doanh thu chöa thöïc hieän</t>
  </si>
  <si>
    <t>- Caùc khoaûn phaûi traû, phaûi noäp khaùc</t>
  </si>
  <si>
    <t>+ Coå töùc phaûi traû</t>
  </si>
  <si>
    <t>+ Tieàn baùn coå phaàn</t>
  </si>
  <si>
    <t>+ Cheânh leäch taêng giaù trò phaàn voán nhaø nöôùc phaûi noäp</t>
  </si>
  <si>
    <t>+ Giöõ hoä haøng döï tröõ quoác gia</t>
  </si>
  <si>
    <t>+ Giöõ hoä tieàn khaùch haøng (Do chuyeån nhaàm)</t>
  </si>
  <si>
    <t>+ Khaùc</t>
  </si>
  <si>
    <t>TK (3388+1388)</t>
  </si>
  <si>
    <t>Phaûi traû daøi haïn noäi boä</t>
  </si>
  <si>
    <t>- Vay daøi haïn noäi boä</t>
  </si>
  <si>
    <t>- Phaûi traû daøi haïn noäi boä khaùc</t>
  </si>
  <si>
    <t>Vay vaø nôï daøi haïn</t>
  </si>
  <si>
    <t>Vay daøi haïn</t>
  </si>
  <si>
    <t>- Vay ngaân haøng</t>
  </si>
  <si>
    <t>- Vay ñoái töôïng khaùc</t>
  </si>
  <si>
    <t>- Traùi phieáu phaùt haønh</t>
  </si>
  <si>
    <t>- Thueâ taøi chính</t>
  </si>
  <si>
    <t>- Nôï daøi haïn khaùc</t>
  </si>
  <si>
    <t>Caùc khoaûn nôï thueâ taøi chính</t>
  </si>
  <si>
    <t>Thôøi haïn</t>
  </si>
  <si>
    <t>Toång khoaûn thanh toaùn thueâ taøi chính</t>
  </si>
  <si>
    <t>Traû tieàn laõi thueâ</t>
  </si>
  <si>
    <t>Traû nôï goác</t>
  </si>
  <si>
    <t>- Töø 01 naêm trôû xuoáng</t>
  </si>
  <si>
    <t>- Treân 01 ñeán 05 naêm</t>
  </si>
  <si>
    <t>- Treân 05 naêm</t>
  </si>
  <si>
    <t>Taøi saûn thueá thu nhaäp hoaõn laïi vaø thueá thu nhaäp hoaõn laïi phaûi traû</t>
  </si>
  <si>
    <t>Taøi saûn thueá thu nhaäp hoaõn laïi</t>
  </si>
  <si>
    <t>- Taøi saûn thueá thu nhaäp hoaõn laïi lieân quan ñeán cheânh leäch taïm thôøi ñöôïc khaáu tröø</t>
  </si>
  <si>
    <t>- Taøi saûn thueá thu nhaäp hoaõn laïi lieân quan ñeán loã tính thueá chöa söû duïng</t>
  </si>
  <si>
    <t>- Taøi saûn thueá thu nhaäp hoaõn laïi lieân quan ñeán öu ñaõi tính thueá chöa söû duïng</t>
  </si>
  <si>
    <t>- Hoaøn nhaäp taøi saûn thueá thu nhaäp hoaõn laïi ñaõ ñöôïc ghi nhaän töø caùc naêm tröôùc</t>
  </si>
  <si>
    <t>Thueá thu nhaäp hoaõn laïi phaûi traû</t>
  </si>
  <si>
    <t>- Thueá thu nhaäp hoaõn laïi phaûi traû phaùt sinh töø caùc cheânh leäch taïm thôøi chòu thueá</t>
  </si>
  <si>
    <t>- Hoaøn nhaäp thueá thu nhaäp hoaõn laïi phaûi traû ñaõ ñöôïc ghi nhaän töø caùc naêm tröôùc</t>
  </si>
  <si>
    <t>Voán chuû sôû höõu</t>
  </si>
  <si>
    <t>Baûng ñoái chieáu bieán ñoäng cuûa voán chuû sôû höõu</t>
  </si>
  <si>
    <t>Voán ñaàu tö chuû sôû höõu</t>
  </si>
  <si>
    <t>Lôïi nhuaän sau thueá chöa phaân phoái</t>
  </si>
  <si>
    <t>Quyõ khaùc</t>
  </si>
  <si>
    <t>- Soá dö taïi 08/02/2005</t>
  </si>
  <si>
    <t>+ Taêng voán kyø tröôùc</t>
  </si>
  <si>
    <t>+ Laõi kyø tröôùc</t>
  </si>
  <si>
    <t>+ Giaûm voán kyø tröôùc</t>
  </si>
  <si>
    <t>+ Loã kyø tröôùc</t>
  </si>
  <si>
    <t>- Soá dö taïi 31/12/2005</t>
  </si>
  <si>
    <t>+ Taêng voán kyø naøy</t>
  </si>
  <si>
    <t>+ Laõi kyø naøy</t>
  </si>
  <si>
    <t>+ Giaûm voán kyø naøy</t>
  </si>
  <si>
    <t>+ Loã kyø naøy</t>
  </si>
  <si>
    <t>- Soá dö taïi 31/12/2006</t>
  </si>
  <si>
    <t>+ Laõi töø ñaàu naêm ñeán cuoái kyø naøy</t>
  </si>
  <si>
    <t xml:space="preserve">(#) Do ñieàu chænh laïi soá trích quyõ döï phoøng taøi chính giaûm xuoáng vaø taêng quyõ ñaàu tö phaùt trieån naêm 2006 (phaân phoái lôïi nhuaän </t>
  </si>
  <si>
    <t>Chi tieát voán ñaàu tö cuûa chuû sôû höõu</t>
  </si>
  <si>
    <t>- Voán goùp cuûa Nhaø nöôùc</t>
  </si>
  <si>
    <t>- Voán goùp cuûa coå ñoâng khaùc</t>
  </si>
  <si>
    <t>Coäng Voán ñaàu tö cuûa chuû sôû höõu</t>
  </si>
  <si>
    <t>Caùc giao dòch veà voán vôùi caùc chuû sôû höõu vaø phaân phoái coå töùc, chia lôïi nhuaän</t>
  </si>
  <si>
    <t>- Voán ñaàu tö cuûa caùc chuû sôû höõu</t>
  </si>
  <si>
    <t>+ Voán goùp ñaàu kyø</t>
  </si>
  <si>
    <t>+ Voán goùp taêng trong kyø</t>
  </si>
  <si>
    <t>+ Voán goùp giaûm trong kyø</t>
  </si>
  <si>
    <t>+ Voán goùp cuoái kyø</t>
  </si>
  <si>
    <t>- Coå töùc, lôïi nhuaän ñaõ chia (#)</t>
  </si>
  <si>
    <t>CTY CROP PROTECTION AGRO</t>
  </si>
  <si>
    <t>CTY DUPONT VN</t>
  </si>
  <si>
    <t>CTY NISSAN CHEMICAL</t>
  </si>
  <si>
    <t>BAO BEAM 8GR</t>
  </si>
  <si>
    <t>NAP NHUA CHAI 500 TRANG</t>
  </si>
  <si>
    <t>THUNG TOP 500 GR X30 GOI</t>
  </si>
  <si>
    <t>NHAN PULSOR</t>
  </si>
  <si>
    <t>THUNG 50ML*100CHAI ECHO</t>
  </si>
  <si>
    <t>DECAL TOP 100GR</t>
  </si>
  <si>
    <t>NHAN CALCIUM BORON 1LIT</t>
  </si>
  <si>
    <t>NHAN CALCIUM BORON XOAI</t>
  </si>
  <si>
    <t>- Soá dö taïi 31/12/2007</t>
  </si>
  <si>
    <t>(2) Traùi phieáu kho baïc Nhaø nöôùc Bình Thuyû Caàn thô soá DG 0060943 kyø haïn 2 naêm, laõi suaát 8,6%/naêm, ngaøy phaùt haønh 30/06/2006, ngaøy ñeán haïn 30/06/2008</t>
  </si>
  <si>
    <t>CTY TNHH DUPONT VIET NAM</t>
  </si>
  <si>
    <t>CTY BAO BI NHUA TAN TIEN</t>
  </si>
  <si>
    <t>CTY NAM LONG PHAT</t>
  </si>
  <si>
    <t>CTY TNHH TMDV DAI HAI VUONG</t>
  </si>
  <si>
    <t>CTY CO PHAN BAO BI BIEN HOA</t>
  </si>
  <si>
    <t>KHAC</t>
  </si>
  <si>
    <t>BASF SINGAPORE PTE LTD</t>
  </si>
  <si>
    <t>ITOCHU TECHNO-CHEMICAL INC</t>
  </si>
  <si>
    <t>CTY TNHH NONG DUOC HAI QUI NHO</t>
  </si>
  <si>
    <t>CTTNHHND PHUONG NAM(NG.T.THIEN</t>
  </si>
  <si>
    <t>DAI LY 239 (DUONG.QUANG.PHAM-H</t>
  </si>
  <si>
    <t>DAI LY 235 (CHAU.CHIENG-AG)</t>
  </si>
  <si>
    <t>DAI LY 246 (DO.VAN.KHANG-BL)</t>
  </si>
  <si>
    <t>DAI LY 248 (NG.V.THUY-DAKNONG)</t>
  </si>
  <si>
    <t>CTYTNHH THIEN.TH.DUONG(CAO.D.D</t>
  </si>
  <si>
    <t>DAI LY 227 (TRAN.XUAN.HUU-DAKN</t>
  </si>
  <si>
    <t>CN CTYCP DOCIMEXCO(VO.QUOC.DIN</t>
  </si>
  <si>
    <t>CN CTY CP ND HAI-DONG NAI</t>
  </si>
  <si>
    <t>CO SO NGUYEN.NGOC.HA-DN</t>
  </si>
  <si>
    <t>DAI LY 233 (NGUYEN.V.NHIEU-DT)</t>
  </si>
  <si>
    <t>DAI LY 243 (NGUYEN.THI.YEN-LD)</t>
  </si>
  <si>
    <t>DAI LY 71 (LE.THU-BP)</t>
  </si>
  <si>
    <t>Cung caáp dòch vuï baèng VND</t>
  </si>
  <si>
    <t>Cung caáp dòch vuï baèng USD</t>
  </si>
  <si>
    <t>Phaûi thu veà coå töùc vaø lôïi nhuaän ñöôïc chia töø CTy con TNHHMTV HAI Quy Nhôn</t>
  </si>
  <si>
    <t>BAO ATABRON 10CC</t>
  </si>
  <si>
    <t>TUI NHOM ONCOL 100GR</t>
  </si>
  <si>
    <t>CHAI NHUA VUONG 500 ML VANG</t>
  </si>
  <si>
    <t>THUNG ROUNDUP 1L 20 CHAI PET</t>
  </si>
  <si>
    <t>CHAI PET 250ML</t>
  </si>
  <si>
    <t>TUI NHOM ONCOL 30GR</t>
  </si>
  <si>
    <t>NAP CHAI VUONG 500ML VANG</t>
  </si>
  <si>
    <t>NHAN NUFARM 100CC</t>
  </si>
  <si>
    <t>THUNG APPLAUD 100GR</t>
  </si>
  <si>
    <t>NHAN DECAL FAGON 500ML</t>
  </si>
  <si>
    <t>THUNG 100ML*96C (KING)</t>
  </si>
  <si>
    <t>NHAN DECAL DREAM 1 LIT</t>
  </si>
  <si>
    <t>NAP NHUA 3 LOP 100ML+SEAL</t>
  </si>
  <si>
    <t>THUNG DREAM 480 ML 40 CHAI</t>
  </si>
  <si>
    <t>THUNG ROUNDUP 500ML</t>
  </si>
  <si>
    <t>NHAN ROUNDUP 480ML</t>
  </si>
  <si>
    <t>THUNG 480ML 24CHAI</t>
  </si>
  <si>
    <t>NHAN CARBENDA 500ML</t>
  </si>
  <si>
    <t>NHAN DECAL DREAM 480ML</t>
  </si>
  <si>
    <t>NHAN NURELLE-D 480ML</t>
  </si>
  <si>
    <t>NHAN DECAL FAGON 1 LIT</t>
  </si>
  <si>
    <t>- Soá dö taïi 01/01/2008</t>
  </si>
  <si>
    <t>- Soá dö taïi 31/03/2008</t>
  </si>
  <si>
    <t xml:space="preserve"> 01/01/2008</t>
  </si>
  <si>
    <t>- Xe oâtoâ 7 choã KIA CARENS cho CN Haø Noäi</t>
  </si>
  <si>
    <t>- Maët baèng 358 Kinh Döông Vöông, P. An Laïc, Q. Bình Taân</t>
  </si>
  <si>
    <t>01/01/2008</t>
  </si>
  <si>
    <t xml:space="preserve">(1) Mua coå phieáu Ngaân haøng Vieät AÙ : 350.000,CP X 33.000ñ/CP theo hôïp ñoàng 3501/HÑQT ngaøy 16/11/2007: 11.550.000.000,ñoàng </t>
  </si>
  <si>
    <t xml:space="preserve">(1) Mua coå phieáu Coâng ty coå phaàn baûo veä thöïc vaät Saøi Goøn : 55.000,CP X 38.401ñ/CP : 2.112.055.000,ñoàng </t>
  </si>
  <si>
    <t>+ Tieàn baùn coå phieáu phaùt haønh theâm ñôït 1</t>
  </si>
  <si>
    <t>CTY LDSX THUOC ND KOSVIDA</t>
  </si>
  <si>
    <t>DAI LY 53 (DO.THUY.THANH.LAN-T</t>
  </si>
  <si>
    <t>DAI LY 241 (NGUYEN.BA.CUONG-CT</t>
  </si>
  <si>
    <t>DAI LY 72 (NG.THI.NGOC.THUY-DN</t>
  </si>
  <si>
    <t>naêm 2006): 766,416,143 Ñ</t>
  </si>
  <si>
    <t>- Ngaân haøng TMCP Vieät AÙ</t>
  </si>
  <si>
    <t>+ Ngaân haøng HSBC-VND</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</si>
</sst>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_-;\-* #,##0_-;_-* &quot;-&quot;_-;_-@_-"/>
    <numFmt numFmtId="166" formatCode="_-* #,##0.00_-;\-* #,##0.00_-;_-* &quot;-&quot;??_-;_-@_-"/>
    <numFmt numFmtId="167" formatCode="_-&quot;$&quot;* #,##0_-;\-&quot;$&quot;* #,##0_-;_-&quot;$&quot;* &quot;-&quot;_-;_-@_-"/>
    <numFmt numFmtId="168" formatCode="_-&quot;$&quot;* #,##0.00_-;\-&quot;$&quot;* #,##0.00_-;_-&quot;$&quot;* &quot;-&quot;??_-;_-@_-"/>
    <numFmt numFmtId="169" formatCode="&quot;\&quot;#,##0;[Red]&quot;\&quot;\-#,##0"/>
    <numFmt numFmtId="170" formatCode="&quot;\&quot;#,##0.00;[Red]&quot;\&quot;\-#,##0.00"/>
    <numFmt numFmtId="171" formatCode="\$#,##0\ ;\(\$#,##0\)"/>
    <numFmt numFmtId="172" formatCode="&quot;\&quot;#,##0;[Red]&quot;\&quot;&quot;\&quot;\-#,##0"/>
    <numFmt numFmtId="173" formatCode="&quot;\&quot;#,##0.00;[Red]&quot;\&quot;&quot;\&quot;&quot;\&quot;&quot;\&quot;&quot;\&quot;&quot;\&quot;\-#,##0.00"/>
    <numFmt numFmtId="174" formatCode="000\-00\-0000"/>
    <numFmt numFmtId="175" formatCode="_(* #,##0.00_);_(* \(#,##0.00\);_(* &quot;-&quot;_);_(@_)"/>
    <numFmt numFmtId="176" formatCode="_(* #,##0.000_);_(* \(#,##0.000\);_(* &quot;-&quot;_);_(@_)"/>
    <numFmt numFmtId="177" formatCode="0;[Red]0"/>
    <numFmt numFmtId="178" formatCode="_(* #,##0.0_);_(* \(#,##0.0\);_(* &quot;-&quot;??_);_(@_)"/>
    <numFmt numFmtId="179" formatCode="_(* #,##0.0_);_(* \(#,##0.0\);_(* &quot;-&quot;_);_(@_)"/>
    <numFmt numFmtId="180" formatCode="[$-409]dddd\,\ mmmm\ dd\,\ yyyy"/>
    <numFmt numFmtId="181" formatCode="#,##0.0"/>
  </numFmts>
  <fonts count="68">
    <font>
      <sz val="10"/>
      <name val="Arial"/>
      <family val="0"/>
    </font>
    <font>
      <b/>
      <sz val="10"/>
      <name val="Arial"/>
      <family val="0"/>
    </font>
    <font>
      <i/>
      <sz val="10"/>
      <name val="Arial"/>
      <family val="0"/>
    </font>
    <font>
      <b/>
      <i/>
      <sz val="10"/>
      <name val="Arial"/>
      <family val="0"/>
    </font>
    <font>
      <b/>
      <sz val="12"/>
      <name val="vni-times"/>
      <family val="0"/>
    </font>
    <font>
      <sz val="10"/>
      <name val="vni-times"/>
      <family val="0"/>
    </font>
    <font>
      <b/>
      <sz val="18"/>
      <name val="VNI-Times"/>
      <family val="0"/>
    </font>
    <font>
      <b/>
      <sz val="10"/>
      <name val="vni-times"/>
      <family val="0"/>
    </font>
    <font>
      <b/>
      <sz val="11"/>
      <name val="VNI-Times"/>
      <family val="0"/>
    </font>
    <font>
      <b/>
      <sz val="18"/>
      <color indexed="39"/>
      <name val="VNI-Times"/>
      <family val="0"/>
    </font>
    <font>
      <sz val="10"/>
      <color indexed="39"/>
      <name val="VNI-Times"/>
      <family val="0"/>
    </font>
    <font>
      <i/>
      <sz val="10"/>
      <color indexed="39"/>
      <name val="VNI-Times"/>
      <family val="0"/>
    </font>
    <font>
      <sz val="10"/>
      <color indexed="33"/>
      <name val="VNI-Times"/>
      <family val="0"/>
    </font>
    <font>
      <b/>
      <u val="single"/>
      <sz val="11"/>
      <name val="VNI-Times"/>
      <family val="0"/>
    </font>
    <font>
      <b/>
      <sz val="16"/>
      <name val="VNI-Times"/>
      <family val="0"/>
    </font>
    <font>
      <sz val="8"/>
      <color indexed="39"/>
      <name val="VNI-Times"/>
      <family val="0"/>
    </font>
    <font>
      <b/>
      <sz val="10"/>
      <color indexed="39"/>
      <name val="VNI-Times"/>
      <family val="0"/>
    </font>
    <font>
      <sz val="8"/>
      <name val="Arial"/>
      <family val="0"/>
    </font>
    <font>
      <u val="single"/>
      <sz val="10"/>
      <color indexed="36"/>
      <name val="vni-helve"/>
      <family val="0"/>
    </font>
    <font>
      <b/>
      <sz val="12"/>
      <name val="Arial"/>
      <family val="2"/>
    </font>
    <font>
      <b/>
      <sz val="18"/>
      <name val="Arial"/>
      <family val="2"/>
    </font>
    <font>
      <u val="single"/>
      <sz val="10"/>
      <color indexed="12"/>
      <name val="vni-helve"/>
      <family val="0"/>
    </font>
    <font>
      <sz val="14"/>
      <name val="뼻뮝"/>
      <family val="3"/>
    </font>
    <font>
      <sz val="12"/>
      <name val="바탕체"/>
      <family val="3"/>
    </font>
    <font>
      <sz val="12"/>
      <name val="뼻뮝"/>
      <family val="1"/>
    </font>
    <font>
      <sz val="12"/>
      <name val="新細明體"/>
      <family val="0"/>
    </font>
    <font>
      <sz val="10"/>
      <name val="굴림체"/>
      <family val="3"/>
    </font>
    <font>
      <sz val="10"/>
      <name val="VNI-Helve"/>
      <family val="0"/>
    </font>
    <font>
      <b/>
      <sz val="14"/>
      <color indexed="39"/>
      <name val="VNI-Times"/>
      <family val="0"/>
    </font>
    <font>
      <b/>
      <sz val="11"/>
      <color indexed="39"/>
      <name val="VNI-Times"/>
      <family val="0"/>
    </font>
    <font>
      <b/>
      <sz val="8"/>
      <color indexed="39"/>
      <name val="VNI-Times"/>
      <family val="0"/>
    </font>
    <font>
      <b/>
      <sz val="8"/>
      <name val="VNI-Avo"/>
      <family val="0"/>
    </font>
    <font>
      <sz val="8"/>
      <name val="VNI-Avo"/>
      <family val="0"/>
    </font>
    <font>
      <sz val="7"/>
      <name val="VNI-Avo"/>
      <family val="0"/>
    </font>
    <font>
      <b/>
      <sz val="7"/>
      <name val="VNI-Avo"/>
      <family val="0"/>
    </font>
    <font>
      <b/>
      <sz val="9"/>
      <name val="VNI-Times"/>
      <family val="0"/>
    </font>
    <font>
      <i/>
      <sz val="7"/>
      <name val="VNI-Avo"/>
      <family val="0"/>
    </font>
    <font>
      <i/>
      <sz val="10"/>
      <name val="VNI-Times"/>
      <family val="0"/>
    </font>
    <font>
      <b/>
      <u val="single"/>
      <sz val="10"/>
      <name val="VNI-Times"/>
      <family val="0"/>
    </font>
    <font>
      <sz val="11"/>
      <name val="vni-times"/>
      <family val="0"/>
    </font>
    <font>
      <b/>
      <u val="single"/>
      <sz val="8"/>
      <name val="VNI-Avo"/>
      <family val="0"/>
    </font>
    <font>
      <b/>
      <u val="single"/>
      <sz val="7"/>
      <name val="VNI-Times"/>
      <family val="0"/>
    </font>
    <font>
      <sz val="9"/>
      <name val="vni-times"/>
      <family val="0"/>
    </font>
    <font>
      <b/>
      <sz val="8"/>
      <name val="Arial"/>
      <family val="2"/>
    </font>
    <font>
      <b/>
      <sz val="10"/>
      <name val="Helv"/>
      <family val="0"/>
    </font>
    <font>
      <b/>
      <sz val="12"/>
      <name val="Helv"/>
      <family val="0"/>
    </font>
    <font>
      <b/>
      <sz val="11"/>
      <name val="Helv"/>
      <family val="0"/>
    </font>
    <font>
      <sz val="10"/>
      <name val="MS Sans Serif"/>
      <family val="0"/>
    </font>
    <font>
      <b/>
      <sz val="11"/>
      <name val="VNI-Helve-Condense"/>
      <family val="0"/>
    </font>
    <font>
      <sz val="11"/>
      <name val="VNI-Helve-Condense"/>
      <family val="0"/>
    </font>
    <font>
      <b/>
      <sz val="11"/>
      <color indexed="22"/>
      <name val="VNI-Helve-Condense"/>
      <family val="0"/>
    </font>
    <font>
      <b/>
      <sz val="18"/>
      <name val="VNI-Helve-Condense"/>
      <family val="0"/>
    </font>
    <font>
      <sz val="11"/>
      <color indexed="22"/>
      <name val="VNI-Helve-Condense"/>
      <family val="0"/>
    </font>
    <font>
      <sz val="11"/>
      <color indexed="10"/>
      <name val="VNI-Helve-Condense"/>
      <family val="0"/>
    </font>
    <font>
      <i/>
      <sz val="11"/>
      <name val="VNI-Helve-Condense"/>
      <family val="0"/>
    </font>
    <font>
      <b/>
      <i/>
      <sz val="11"/>
      <name val="VNI-Helve-Condense"/>
      <family val="0"/>
    </font>
    <font>
      <i/>
      <sz val="11"/>
      <color indexed="22"/>
      <name val="VNI-Helve-Condense"/>
      <family val="0"/>
    </font>
    <font>
      <b/>
      <sz val="11"/>
      <color indexed="8"/>
      <name val="VNI-Helve-Condense"/>
      <family val="0"/>
    </font>
    <font>
      <sz val="10"/>
      <name val="VNI-Helve-Condense"/>
      <family val="0"/>
    </font>
    <font>
      <b/>
      <sz val="10"/>
      <color indexed="22"/>
      <name val="Arial"/>
      <family val="0"/>
    </font>
    <font>
      <b/>
      <sz val="9"/>
      <name val="VNI-Helve-Condense"/>
      <family val="0"/>
    </font>
    <font>
      <b/>
      <i/>
      <sz val="11"/>
      <color indexed="22"/>
      <name val="VNI-Helve-Condense"/>
      <family val="0"/>
    </font>
    <font>
      <b/>
      <sz val="11"/>
      <color indexed="9"/>
      <name val="VNI-Helve-Condense"/>
      <family val="0"/>
    </font>
    <font>
      <i/>
      <sz val="8"/>
      <name val="VNI-Times"/>
      <family val="0"/>
    </font>
    <font>
      <b/>
      <i/>
      <sz val="10"/>
      <name val="VNI-Times"/>
      <family val="0"/>
    </font>
    <font>
      <sz val="14"/>
      <color indexed="33"/>
      <name val="VNI-Times"/>
      <family val="0"/>
    </font>
    <font>
      <b/>
      <sz val="10"/>
      <color indexed="33"/>
      <name val="VNI-Times"/>
      <family val="0"/>
    </font>
    <font>
      <b/>
      <sz val="8"/>
      <name val="VNI-Times"/>
      <family val="0"/>
    </font>
  </fonts>
  <fills count="4">
    <fill>
      <patternFill/>
    </fill>
    <fill>
      <patternFill patternType="gray125"/>
    </fill>
    <fill>
      <patternFill patternType="solid">
        <fgColor indexed="9"/>
        <bgColor indexed="64"/>
      </patternFill>
    </fill>
    <fill>
      <patternFill patternType="solid">
        <fgColor indexed="9"/>
        <bgColor indexed="64"/>
      </patternFill>
    </fill>
  </fills>
  <borders count="93">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color indexed="63"/>
      </left>
      <right>
        <color indexed="63"/>
      </right>
      <top style="double"/>
      <bottom>
        <color indexed="63"/>
      </bottom>
    </border>
    <border>
      <left style="double"/>
      <right>
        <color indexed="63"/>
      </right>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style="thin"/>
      <top>
        <color indexed="63"/>
      </top>
      <bottom>
        <color indexed="63"/>
      </bottom>
    </border>
    <border>
      <left>
        <color indexed="63"/>
      </left>
      <right style="thin"/>
      <top>
        <color indexed="63"/>
      </top>
      <bottom style="double"/>
    </border>
    <border>
      <left style="thin"/>
      <right style="thin"/>
      <top>
        <color indexed="63"/>
      </top>
      <bottom>
        <color indexed="63"/>
      </bottom>
    </border>
    <border>
      <left style="thin"/>
      <right style="thin"/>
      <top>
        <color indexed="63"/>
      </top>
      <bottom style="double"/>
    </border>
    <border>
      <left style="double"/>
      <right>
        <color indexed="63"/>
      </right>
      <top style="thin"/>
      <bottom style="double"/>
    </border>
    <border>
      <left style="thin"/>
      <right style="thin"/>
      <top style="thin"/>
      <bottom style="double"/>
    </border>
    <border>
      <left>
        <color indexed="63"/>
      </left>
      <right style="double"/>
      <top style="thin"/>
      <bottom style="double"/>
    </border>
    <border>
      <left style="thin"/>
      <right style="thin"/>
      <top style="double"/>
      <bottom>
        <color indexed="63"/>
      </bottom>
    </border>
    <border>
      <left>
        <color indexed="63"/>
      </left>
      <right style="double"/>
      <top style="double"/>
      <bottom>
        <color indexed="63"/>
      </bottom>
    </border>
    <border>
      <left>
        <color indexed="63"/>
      </left>
      <right style="thin"/>
      <top style="double"/>
      <bottom>
        <color indexed="63"/>
      </bottom>
    </border>
    <border>
      <left style="double"/>
      <right>
        <color indexed="63"/>
      </right>
      <top style="double"/>
      <bottom style="double"/>
    </border>
    <border>
      <left style="thin"/>
      <right style="thin"/>
      <top style="double"/>
      <bottom style="double"/>
    </border>
    <border>
      <left>
        <color indexed="63"/>
      </left>
      <right style="thin"/>
      <top style="double"/>
      <bottom style="double"/>
    </border>
    <border>
      <left>
        <color indexed="63"/>
      </left>
      <right style="double"/>
      <top style="double"/>
      <bottom style="double"/>
    </border>
    <border>
      <left>
        <color indexed="63"/>
      </left>
      <right>
        <color indexed="63"/>
      </right>
      <top style="double"/>
      <bottom style="double"/>
    </border>
    <border>
      <left>
        <color indexed="63"/>
      </left>
      <right style="thin"/>
      <top style="thin"/>
      <bottom style="double"/>
    </border>
    <border>
      <left style="thin"/>
      <right style="double"/>
      <top>
        <color indexed="63"/>
      </top>
      <bottom>
        <color indexed="63"/>
      </bottom>
    </border>
    <border>
      <left style="thin"/>
      <right style="double"/>
      <top>
        <color indexed="63"/>
      </top>
      <bottom style="double"/>
    </border>
    <border>
      <left>
        <color indexed="63"/>
      </left>
      <right>
        <color indexed="63"/>
      </right>
      <top>
        <color indexed="63"/>
      </top>
      <bottom style="double"/>
    </border>
    <border>
      <left style="double"/>
      <right style="thin"/>
      <top style="double"/>
      <bottom>
        <color indexed="63"/>
      </bottom>
    </border>
    <border>
      <left style="thin"/>
      <right style="double"/>
      <top style="double"/>
      <bottom>
        <color indexed="63"/>
      </bottom>
    </border>
    <border>
      <left style="thin"/>
      <right style="thin"/>
      <top>
        <color indexed="63"/>
      </top>
      <bottom style="thin"/>
    </border>
    <border>
      <left style="double"/>
      <right style="thin"/>
      <top>
        <color indexed="63"/>
      </top>
      <bottom>
        <color indexed="63"/>
      </bottom>
    </border>
    <border>
      <left style="thin"/>
      <right style="thin"/>
      <top style="thin"/>
      <bottom>
        <color indexed="63"/>
      </bottom>
    </border>
    <border>
      <left>
        <color indexed="63"/>
      </left>
      <right style="thin"/>
      <top>
        <color indexed="63"/>
      </top>
      <bottom style="thin"/>
    </border>
    <border>
      <left style="thin"/>
      <right style="double"/>
      <top>
        <color indexed="63"/>
      </top>
      <bottom style="thin"/>
    </border>
    <border>
      <left>
        <color indexed="63"/>
      </left>
      <right style="thin"/>
      <top style="thin"/>
      <bottom style="thin"/>
    </border>
    <border>
      <left>
        <color indexed="63"/>
      </left>
      <right style="double"/>
      <top style="thin"/>
      <bottom style="thin"/>
    </border>
    <border>
      <left style="thin"/>
      <right style="double"/>
      <top style="thin"/>
      <bottom>
        <color indexed="63"/>
      </bottom>
    </border>
    <border>
      <left style="double"/>
      <right>
        <color indexed="63"/>
      </right>
      <top style="thin"/>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hair"/>
    </border>
    <border>
      <left>
        <color indexed="63"/>
      </left>
      <right>
        <color indexed="63"/>
      </right>
      <top style="hair"/>
      <bottom style="thin"/>
    </border>
    <border>
      <left style="thin"/>
      <right>
        <color indexed="63"/>
      </right>
      <top style="thin"/>
      <bottom style="thin"/>
    </border>
    <border>
      <left style="thin"/>
      <right>
        <color indexed="63"/>
      </right>
      <top style="thin"/>
      <bottom style="hair"/>
    </border>
    <border>
      <left style="thin"/>
      <right>
        <color indexed="63"/>
      </right>
      <top>
        <color indexed="63"/>
      </top>
      <bottom style="hair"/>
    </border>
    <border>
      <left style="thin"/>
      <right style="thin"/>
      <top style="hair"/>
      <bottom style="hair"/>
    </border>
    <border>
      <left style="thin"/>
      <right>
        <color indexed="63"/>
      </right>
      <top>
        <color indexed="63"/>
      </top>
      <bottom>
        <color indexed="63"/>
      </bottom>
    </border>
    <border>
      <left style="thin"/>
      <right>
        <color indexed="63"/>
      </right>
      <top style="hair"/>
      <bottom style="thin"/>
    </border>
    <border>
      <left style="thin"/>
      <right style="thin"/>
      <top style="hair"/>
      <bottom style="thin"/>
    </border>
    <border>
      <left style="thin"/>
      <right style="thin"/>
      <top>
        <color indexed="63"/>
      </top>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hair"/>
      <bottom style="hair"/>
    </border>
    <border>
      <left>
        <color indexed="63"/>
      </left>
      <right>
        <color indexed="63"/>
      </right>
      <top style="hair"/>
      <bottom>
        <color indexed="63"/>
      </bottom>
    </border>
    <border>
      <left style="medium"/>
      <right style="thin"/>
      <top style="thin"/>
      <bottom style="thin"/>
    </border>
    <border>
      <left style="medium"/>
      <right style="thin"/>
      <top>
        <color indexed="63"/>
      </top>
      <bottom>
        <color indexed="63"/>
      </bottom>
    </border>
    <border>
      <left style="thin"/>
      <right style="medium"/>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medium"/>
      <top>
        <color indexed="63"/>
      </top>
      <bottom style="medium"/>
    </border>
    <border>
      <left style="double"/>
      <right style="thin"/>
      <top style="thin"/>
      <bottom style="thin"/>
    </border>
    <border>
      <left style="double"/>
      <right style="thin"/>
      <top style="thin"/>
      <bottom style="double"/>
    </border>
    <border>
      <left style="double"/>
      <right style="thin"/>
      <top>
        <color indexed="63"/>
      </top>
      <bottom style="double"/>
    </border>
    <border>
      <left style="thin"/>
      <right>
        <color indexed="63"/>
      </right>
      <top>
        <color indexed="63"/>
      </top>
      <bottom style="double"/>
    </border>
    <border>
      <left style="double"/>
      <right style="thin"/>
      <top>
        <color indexed="63"/>
      </top>
      <bottom style="thin"/>
    </border>
    <border>
      <left style="double"/>
      <right style="thin"/>
      <top style="thin"/>
      <bottom>
        <color indexed="63"/>
      </bottom>
    </border>
    <border>
      <left style="thin"/>
      <right style="medium"/>
      <top style="thin"/>
      <bottom style="thin"/>
    </border>
    <border>
      <left style="thin"/>
      <right style="medium"/>
      <top>
        <color indexed="63"/>
      </top>
      <bottom style="medium"/>
    </border>
    <border>
      <left style="double"/>
      <right>
        <color indexed="63"/>
      </right>
      <top style="thin"/>
      <bottom>
        <color indexed="63"/>
      </bottom>
    </border>
    <border>
      <left style="double"/>
      <right>
        <color indexed="63"/>
      </right>
      <top>
        <color indexed="63"/>
      </top>
      <bottom style="thin"/>
    </border>
    <border>
      <left style="double"/>
      <right style="thin"/>
      <top style="double"/>
      <bottom style="thin"/>
    </border>
    <border>
      <left style="thin"/>
      <right style="thin"/>
      <top style="double"/>
      <bottom style="thin"/>
    </border>
    <border>
      <left style="thin"/>
      <right style="double"/>
      <top style="double"/>
      <bottom style="thin"/>
    </border>
    <border>
      <left>
        <color indexed="63"/>
      </left>
      <right style="double"/>
      <top style="thin"/>
      <bottom>
        <color indexed="63"/>
      </bottom>
    </border>
    <border>
      <left>
        <color indexed="63"/>
      </left>
      <right style="double"/>
      <top>
        <color indexed="63"/>
      </top>
      <bottom style="thin"/>
    </border>
    <border>
      <left style="thin"/>
      <right style="double"/>
      <top style="thin"/>
      <bottom style="thin"/>
    </border>
    <border>
      <left style="thin"/>
      <right style="double"/>
      <top style="thin"/>
      <bottom style="double"/>
    </border>
    <border>
      <left style="thin"/>
      <right style="medium"/>
      <top style="thin"/>
      <bottom>
        <color indexed="63"/>
      </bottom>
    </border>
    <border>
      <left>
        <color indexed="63"/>
      </left>
      <right style="thin"/>
      <top style="double"/>
      <bottom style="thin"/>
    </border>
    <border>
      <left style="thin"/>
      <right>
        <color indexed="63"/>
      </right>
      <top style="double"/>
      <bottom style="thin"/>
    </border>
    <border>
      <left>
        <color indexed="63"/>
      </left>
      <right style="double"/>
      <top style="double"/>
      <bottom style="thin"/>
    </border>
    <border>
      <left style="thin"/>
      <right>
        <color indexed="63"/>
      </right>
      <top style="double"/>
      <bottom>
        <color indexed="63"/>
      </bottom>
    </border>
    <border>
      <left style="thin"/>
      <right style="thin"/>
      <top style="medium"/>
      <bottom style="thin"/>
    </border>
    <border>
      <left style="thin"/>
      <right style="medium"/>
      <top style="medium"/>
      <bottom style="thin"/>
    </border>
    <border>
      <left style="thin"/>
      <right style="thin"/>
      <top style="medium"/>
      <bottom>
        <color indexed="63"/>
      </bottom>
    </border>
    <border>
      <left style="medium"/>
      <right style="thin"/>
      <top style="medium"/>
      <bottom>
        <color indexed="63"/>
      </bottom>
    </border>
    <border>
      <left style="medium"/>
      <right style="thin"/>
      <top>
        <color indexed="63"/>
      </top>
      <bottom style="thin"/>
    </border>
  </borders>
  <cellStyleXfs count="6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0" borderId="0">
      <alignment/>
      <protection/>
    </xf>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0" fillId="0" borderId="0" applyFont="0" applyFill="0" applyBorder="0" applyAlignment="0" applyProtection="0"/>
    <xf numFmtId="0" fontId="5" fillId="0" borderId="0">
      <alignment/>
      <protection/>
    </xf>
    <xf numFmtId="2" fontId="0" fillId="0" borderId="0" applyFont="0" applyFill="0" applyBorder="0" applyAlignment="0" applyProtection="0"/>
    <xf numFmtId="0" fontId="18" fillId="0" borderId="0" applyNumberFormat="0" applyFill="0" applyBorder="0" applyAlignment="0" applyProtection="0"/>
    <xf numFmtId="38" fontId="17" fillId="2" borderId="0" applyNumberFormat="0" applyBorder="0" applyAlignment="0" applyProtection="0"/>
    <xf numFmtId="0" fontId="45" fillId="0" borderId="0">
      <alignment horizontal="left"/>
      <protection/>
    </xf>
    <xf numFmtId="0" fontId="19" fillId="0" borderId="1" applyNumberFormat="0" applyAlignment="0" applyProtection="0"/>
    <xf numFmtId="0" fontId="19" fillId="0" borderId="2">
      <alignment horizontal="left" vertical="center"/>
      <protection/>
    </xf>
    <xf numFmtId="0" fontId="20"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10" fontId="17" fillId="2" borderId="3" applyNumberFormat="0" applyBorder="0" applyAlignment="0" applyProtection="0"/>
    <xf numFmtId="0" fontId="46" fillId="0" borderId="4">
      <alignment/>
      <protection/>
    </xf>
    <xf numFmtId="0" fontId="0" fillId="0" borderId="0">
      <alignment/>
      <protection/>
    </xf>
    <xf numFmtId="0" fontId="47" fillId="0" borderId="0">
      <alignment/>
      <protection/>
    </xf>
    <xf numFmtId="0" fontId="47" fillId="0" borderId="0">
      <alignment/>
      <protection/>
    </xf>
    <xf numFmtId="0" fontId="0" fillId="0" borderId="0">
      <alignment/>
      <protection/>
    </xf>
    <xf numFmtId="9" fontId="0" fillId="0" borderId="0" applyFont="0" applyFill="0" applyBorder="0" applyAlignment="0" applyProtection="0"/>
    <xf numFmtId="10" fontId="0" fillId="0" borderId="0" applyFont="0" applyFill="0" applyBorder="0" applyAlignment="0" applyProtection="0"/>
    <xf numFmtId="0" fontId="46" fillId="0" borderId="0">
      <alignment/>
      <protection/>
    </xf>
    <xf numFmtId="0" fontId="0" fillId="0" borderId="5" applyNumberFormat="0" applyFont="0" applyFill="0" applyAlignment="0" applyProtection="0"/>
    <xf numFmtId="40" fontId="22" fillId="0" borderId="0" applyFont="0" applyFill="0" applyBorder="0" applyAlignment="0" applyProtection="0"/>
    <xf numFmtId="38"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9" fontId="23" fillId="0" borderId="0" applyFont="0" applyFill="0" applyBorder="0" applyAlignment="0" applyProtection="0"/>
    <xf numFmtId="0" fontId="24" fillId="0" borderId="0">
      <alignment/>
      <protection/>
    </xf>
    <xf numFmtId="0" fontId="25" fillId="0" borderId="0">
      <alignment/>
      <protection/>
    </xf>
    <xf numFmtId="165" fontId="25" fillId="0" borderId="0" applyFont="0" applyFill="0" applyBorder="0" applyAlignment="0" applyProtection="0"/>
    <xf numFmtId="166" fontId="25"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170" fontId="23" fillId="0" borderId="0" applyFont="0" applyFill="0" applyBorder="0" applyAlignment="0" applyProtection="0"/>
    <xf numFmtId="169" fontId="23" fillId="0" borderId="0" applyFont="0" applyFill="0" applyBorder="0" applyAlignment="0" applyProtection="0"/>
    <xf numFmtId="0" fontId="26" fillId="0" borderId="0">
      <alignment/>
      <protection/>
    </xf>
    <xf numFmtId="0" fontId="0" fillId="0" borderId="0">
      <alignment/>
      <protection/>
    </xf>
    <xf numFmtId="167" fontId="25" fillId="0" borderId="0" applyFont="0" applyFill="0" applyBorder="0" applyAlignment="0" applyProtection="0"/>
    <xf numFmtId="168" fontId="25" fillId="0" borderId="0" applyFont="0" applyFill="0" applyBorder="0" applyAlignment="0" applyProtection="0"/>
  </cellStyleXfs>
  <cellXfs count="825">
    <xf numFmtId="0" fontId="0" fillId="0" borderId="0" xfId="0" applyAlignment="1">
      <alignment/>
    </xf>
    <xf numFmtId="1" fontId="5" fillId="0" borderId="0" xfId="0" applyNumberFormat="1" applyFont="1" applyAlignment="1">
      <alignment/>
    </xf>
    <xf numFmtId="43" fontId="5" fillId="0" borderId="0" xfId="16" applyFont="1" applyAlignment="1">
      <alignment/>
    </xf>
    <xf numFmtId="0" fontId="5" fillId="0" borderId="0" xfId="0" applyFont="1" applyAlignment="1">
      <alignment/>
    </xf>
    <xf numFmtId="0" fontId="7" fillId="0" borderId="0" xfId="0" applyFont="1" applyAlignment="1">
      <alignment/>
    </xf>
    <xf numFmtId="1" fontId="5" fillId="0" borderId="0" xfId="0" applyNumberFormat="1" applyFont="1" applyAlignment="1">
      <alignment horizontal="center"/>
    </xf>
    <xf numFmtId="0" fontId="5" fillId="0" borderId="0" xfId="0" applyFont="1" applyAlignment="1" quotePrefix="1">
      <alignment horizontal="left"/>
    </xf>
    <xf numFmtId="0" fontId="7" fillId="0" borderId="0" xfId="0" applyFont="1" applyAlignment="1" quotePrefix="1">
      <alignment horizontal="left"/>
    </xf>
    <xf numFmtId="0" fontId="8" fillId="0" borderId="0" xfId="0" applyFont="1" applyAlignment="1">
      <alignment/>
    </xf>
    <xf numFmtId="1" fontId="10" fillId="0" borderId="0" xfId="0" applyNumberFormat="1" applyFont="1" applyAlignment="1">
      <alignment/>
    </xf>
    <xf numFmtId="0" fontId="10" fillId="0" borderId="0" xfId="0" applyFont="1" applyAlignment="1">
      <alignment/>
    </xf>
    <xf numFmtId="164" fontId="10" fillId="0" borderId="0" xfId="16" applyNumberFormat="1" applyFont="1" applyAlignment="1">
      <alignment/>
    </xf>
    <xf numFmtId="43" fontId="7" fillId="0" borderId="0" xfId="16" applyFont="1" applyAlignment="1" quotePrefix="1">
      <alignment horizontal="left"/>
    </xf>
    <xf numFmtId="0" fontId="7" fillId="0" borderId="6" xfId="0" applyFont="1" applyBorder="1" applyAlignment="1">
      <alignment horizontal="center"/>
    </xf>
    <xf numFmtId="0" fontId="7" fillId="0" borderId="7" xfId="0" applyFont="1" applyBorder="1" applyAlignment="1">
      <alignment horizontal="center"/>
    </xf>
    <xf numFmtId="0" fontId="5" fillId="0" borderId="7" xfId="0" applyFont="1" applyBorder="1" applyAlignment="1">
      <alignment/>
    </xf>
    <xf numFmtId="43" fontId="5" fillId="0" borderId="8" xfId="16" applyFont="1" applyBorder="1" applyAlignment="1">
      <alignment/>
    </xf>
    <xf numFmtId="0" fontId="5" fillId="0" borderId="7" xfId="0" applyFont="1" applyBorder="1" applyAlignment="1" quotePrefix="1">
      <alignment horizontal="left"/>
    </xf>
    <xf numFmtId="0" fontId="5" fillId="0" borderId="9" xfId="0" applyFont="1" applyBorder="1" applyAlignment="1">
      <alignment/>
    </xf>
    <xf numFmtId="43" fontId="5" fillId="0" borderId="10" xfId="16" applyFont="1" applyBorder="1" applyAlignment="1">
      <alignment/>
    </xf>
    <xf numFmtId="1" fontId="5" fillId="0" borderId="11" xfId="0" applyNumberFormat="1" applyFont="1" applyBorder="1" applyAlignment="1">
      <alignment horizontal="center"/>
    </xf>
    <xf numFmtId="1" fontId="5" fillId="0" borderId="12" xfId="0" applyNumberFormat="1" applyFont="1" applyBorder="1" applyAlignment="1">
      <alignment horizontal="center"/>
    </xf>
    <xf numFmtId="43" fontId="12" fillId="0" borderId="0" xfId="16" applyFont="1" applyAlignment="1" quotePrefix="1">
      <alignment horizontal="right"/>
    </xf>
    <xf numFmtId="1" fontId="5" fillId="0" borderId="13" xfId="0" applyNumberFormat="1" applyFont="1" applyBorder="1" applyAlignment="1">
      <alignment horizontal="center"/>
    </xf>
    <xf numFmtId="1" fontId="5" fillId="0" borderId="11" xfId="0" applyNumberFormat="1" applyFont="1" applyBorder="1" applyAlignment="1" quotePrefix="1">
      <alignment horizontal="center"/>
    </xf>
    <xf numFmtId="0" fontId="4" fillId="0" borderId="6" xfId="0" applyFont="1" applyBorder="1" applyAlignment="1">
      <alignment horizontal="center"/>
    </xf>
    <xf numFmtId="0" fontId="7" fillId="0" borderId="7" xfId="0" applyFont="1" applyBorder="1" applyAlignment="1">
      <alignment/>
    </xf>
    <xf numFmtId="164" fontId="5" fillId="0" borderId="8" xfId="16" applyNumberFormat="1" applyFont="1" applyBorder="1" applyAlignment="1">
      <alignment/>
    </xf>
    <xf numFmtId="164" fontId="7" fillId="0" borderId="8" xfId="16" applyNumberFormat="1" applyFont="1" applyBorder="1" applyAlignment="1">
      <alignment/>
    </xf>
    <xf numFmtId="0" fontId="7" fillId="0" borderId="7" xfId="0" applyFont="1" applyBorder="1" applyAlignment="1" quotePrefix="1">
      <alignment horizontal="left"/>
    </xf>
    <xf numFmtId="0" fontId="7" fillId="0" borderId="7" xfId="0" applyFont="1" applyBorder="1" applyAlignment="1">
      <alignment horizontal="left"/>
    </xf>
    <xf numFmtId="1" fontId="7" fillId="0" borderId="13" xfId="0" applyNumberFormat="1" applyFont="1" applyBorder="1" applyAlignment="1">
      <alignment horizontal="center"/>
    </xf>
    <xf numFmtId="1" fontId="5" fillId="0" borderId="14" xfId="0" applyNumberFormat="1" applyFont="1" applyBorder="1" applyAlignment="1">
      <alignment horizontal="center"/>
    </xf>
    <xf numFmtId="0" fontId="5" fillId="0" borderId="7" xfId="0" applyFont="1" applyBorder="1" applyAlignment="1">
      <alignment horizontal="left"/>
    </xf>
    <xf numFmtId="164" fontId="5" fillId="0" borderId="8" xfId="16" applyNumberFormat="1" applyFont="1" applyBorder="1" applyAlignment="1">
      <alignment horizontal="center"/>
    </xf>
    <xf numFmtId="43" fontId="12" fillId="0" borderId="0" xfId="16" applyFont="1" applyAlignment="1">
      <alignment horizontal="left"/>
    </xf>
    <xf numFmtId="0" fontId="8" fillId="0" borderId="15" xfId="0" applyFont="1" applyBorder="1" applyAlignment="1">
      <alignment horizontal="center"/>
    </xf>
    <xf numFmtId="1" fontId="8" fillId="0" borderId="16" xfId="0" applyNumberFormat="1" applyFont="1" applyBorder="1" applyAlignment="1">
      <alignment horizontal="center"/>
    </xf>
    <xf numFmtId="164" fontId="13" fillId="0" borderId="17" xfId="16" applyNumberFormat="1" applyFont="1" applyBorder="1" applyAlignment="1">
      <alignment/>
    </xf>
    <xf numFmtId="43" fontId="5" fillId="0" borderId="8" xfId="16" applyFont="1" applyBorder="1" applyAlignment="1" quotePrefix="1">
      <alignment horizontal="right"/>
    </xf>
    <xf numFmtId="1" fontId="7" fillId="0" borderId="18" xfId="0" applyNumberFormat="1" applyFont="1" applyBorder="1" applyAlignment="1">
      <alignment horizontal="center"/>
    </xf>
    <xf numFmtId="43" fontId="7" fillId="0" borderId="19" xfId="16" applyFont="1" applyBorder="1" applyAlignment="1" quotePrefix="1">
      <alignment horizontal="center"/>
    </xf>
    <xf numFmtId="0" fontId="8" fillId="0" borderId="6" xfId="0" applyFont="1" applyBorder="1" applyAlignment="1">
      <alignment horizontal="center"/>
    </xf>
    <xf numFmtId="1" fontId="8" fillId="0" borderId="18" xfId="0" applyNumberFormat="1" applyFont="1" applyBorder="1" applyAlignment="1">
      <alignment horizontal="center"/>
    </xf>
    <xf numFmtId="1" fontId="5" fillId="0" borderId="12" xfId="0" applyNumberFormat="1" applyFont="1" applyBorder="1" applyAlignment="1" quotePrefix="1">
      <alignment horizontal="center"/>
    </xf>
    <xf numFmtId="1" fontId="7" fillId="0" borderId="20" xfId="0" applyNumberFormat="1" applyFont="1" applyBorder="1" applyAlignment="1">
      <alignment horizontal="center"/>
    </xf>
    <xf numFmtId="1" fontId="7" fillId="0" borderId="11" xfId="0" applyNumberFormat="1" applyFont="1" applyBorder="1" applyAlignment="1">
      <alignment horizontal="center"/>
    </xf>
    <xf numFmtId="0" fontId="5" fillId="0" borderId="21" xfId="0" applyFont="1" applyBorder="1" applyAlignment="1">
      <alignment horizontal="center"/>
    </xf>
    <xf numFmtId="1" fontId="5" fillId="0" borderId="22" xfId="0" applyNumberFormat="1" applyFont="1" applyBorder="1" applyAlignment="1">
      <alignment horizontal="center"/>
    </xf>
    <xf numFmtId="43" fontId="5" fillId="0" borderId="23" xfId="16" applyFont="1" applyBorder="1" applyAlignment="1" quotePrefix="1">
      <alignment horizontal="center"/>
    </xf>
    <xf numFmtId="43" fontId="5" fillId="0" borderId="24" xfId="16" applyFont="1" applyBorder="1" applyAlignment="1" quotePrefix="1">
      <alignment horizontal="center"/>
    </xf>
    <xf numFmtId="43" fontId="5" fillId="0" borderId="8" xfId="16" applyFont="1" applyBorder="1" applyAlignment="1">
      <alignment horizontal="right"/>
    </xf>
    <xf numFmtId="164" fontId="13" fillId="0" borderId="19" xfId="16" applyNumberFormat="1" applyFont="1" applyBorder="1" applyAlignment="1">
      <alignment/>
    </xf>
    <xf numFmtId="164" fontId="13" fillId="0" borderId="25" xfId="16" applyNumberFormat="1" applyFont="1" applyBorder="1" applyAlignment="1">
      <alignment/>
    </xf>
    <xf numFmtId="0" fontId="5" fillId="0" borderId="0" xfId="0" applyFont="1" applyAlignment="1">
      <alignment horizontal="left"/>
    </xf>
    <xf numFmtId="1" fontId="5" fillId="0" borderId="0" xfId="0" applyNumberFormat="1" applyFont="1" applyAlignment="1">
      <alignment horizontal="left"/>
    </xf>
    <xf numFmtId="43" fontId="7" fillId="0" borderId="0" xfId="16" applyFont="1" applyAlignment="1">
      <alignment horizontal="center"/>
    </xf>
    <xf numFmtId="164" fontId="5" fillId="0" borderId="13" xfId="16" applyNumberFormat="1" applyFont="1" applyBorder="1" applyAlignment="1">
      <alignment/>
    </xf>
    <xf numFmtId="43" fontId="7" fillId="0" borderId="13" xfId="16" applyFont="1" applyBorder="1" applyAlignment="1">
      <alignment horizontal="center"/>
    </xf>
    <xf numFmtId="43" fontId="7" fillId="0" borderId="0" xfId="16" applyFont="1" applyAlignment="1">
      <alignment horizontal="left"/>
    </xf>
    <xf numFmtId="43" fontId="5" fillId="0" borderId="0" xfId="16" applyFont="1" applyAlignment="1">
      <alignment horizontal="left"/>
    </xf>
    <xf numFmtId="164" fontId="15" fillId="0" borderId="0" xfId="16" applyNumberFormat="1" applyFont="1" applyAlignment="1">
      <alignment/>
    </xf>
    <xf numFmtId="0" fontId="5" fillId="0" borderId="7" xfId="0" applyFont="1" applyBorder="1" applyAlignment="1">
      <alignment wrapText="1"/>
    </xf>
    <xf numFmtId="1" fontId="5" fillId="0" borderId="13" xfId="0" applyNumberFormat="1" applyFont="1" applyBorder="1" applyAlignment="1">
      <alignment horizontal="center" vertical="top"/>
    </xf>
    <xf numFmtId="0" fontId="5" fillId="0" borderId="7" xfId="0" applyFont="1" applyBorder="1" applyAlignment="1">
      <alignment horizontal="left" wrapText="1"/>
    </xf>
    <xf numFmtId="0" fontId="7" fillId="0" borderId="9" xfId="0" applyFont="1" applyBorder="1" applyAlignment="1">
      <alignment horizontal="center"/>
    </xf>
    <xf numFmtId="1" fontId="7" fillId="0" borderId="14" xfId="0" applyNumberFormat="1" applyFont="1" applyBorder="1" applyAlignment="1">
      <alignment horizontal="center"/>
    </xf>
    <xf numFmtId="43" fontId="7" fillId="0" borderId="14" xfId="16" applyFont="1" applyBorder="1" applyAlignment="1">
      <alignment horizontal="center"/>
    </xf>
    <xf numFmtId="1" fontId="7" fillId="0" borderId="12" xfId="0" applyNumberFormat="1" applyFont="1" applyBorder="1" applyAlignment="1">
      <alignment horizontal="center"/>
    </xf>
    <xf numFmtId="43" fontId="7" fillId="0" borderId="10" xfId="16" applyFont="1" applyBorder="1" applyAlignment="1" quotePrefix="1">
      <alignment horizontal="center"/>
    </xf>
    <xf numFmtId="43" fontId="5" fillId="0" borderId="11" xfId="16" applyFont="1" applyBorder="1" applyAlignment="1">
      <alignment/>
    </xf>
    <xf numFmtId="164" fontId="5" fillId="0" borderId="11" xfId="16" applyNumberFormat="1" applyFont="1" applyBorder="1" applyAlignment="1">
      <alignment/>
    </xf>
    <xf numFmtId="164" fontId="7" fillId="0" borderId="11" xfId="16" applyNumberFormat="1" applyFont="1" applyBorder="1" applyAlignment="1">
      <alignment/>
    </xf>
    <xf numFmtId="164" fontId="5" fillId="0" borderId="11" xfId="16" applyNumberFormat="1" applyFont="1" applyBorder="1" applyAlignment="1">
      <alignment horizontal="center"/>
    </xf>
    <xf numFmtId="164" fontId="13" fillId="0" borderId="26" xfId="16" applyNumberFormat="1" applyFont="1" applyBorder="1" applyAlignment="1">
      <alignment/>
    </xf>
    <xf numFmtId="164" fontId="13" fillId="0" borderId="20" xfId="16" applyNumberFormat="1" applyFont="1" applyBorder="1" applyAlignment="1">
      <alignment/>
    </xf>
    <xf numFmtId="43" fontId="5" fillId="0" borderId="12" xfId="16" applyFont="1" applyBorder="1" applyAlignment="1">
      <alignment/>
    </xf>
    <xf numFmtId="0" fontId="7" fillId="0" borderId="0" xfId="0" applyFont="1" applyAlignment="1">
      <alignment horizontal="left"/>
    </xf>
    <xf numFmtId="0" fontId="8" fillId="0" borderId="0" xfId="0" applyFont="1" applyAlignment="1">
      <alignment horizontal="left"/>
    </xf>
    <xf numFmtId="0" fontId="16" fillId="0" borderId="0" xfId="0" applyFont="1" applyAlignment="1" quotePrefix="1">
      <alignment horizontal="left"/>
    </xf>
    <xf numFmtId="0" fontId="16" fillId="0" borderId="0" xfId="0" applyFont="1" applyAlignment="1">
      <alignment horizontal="left"/>
    </xf>
    <xf numFmtId="0" fontId="5" fillId="0" borderId="0" xfId="0" applyFont="1" applyBorder="1" applyAlignment="1">
      <alignment horizontal="left"/>
    </xf>
    <xf numFmtId="0" fontId="5" fillId="0" borderId="0" xfId="0" applyFont="1" applyBorder="1" applyAlignment="1">
      <alignment/>
    </xf>
    <xf numFmtId="0" fontId="0" fillId="0" borderId="0" xfId="57">
      <alignment/>
      <protection/>
    </xf>
    <xf numFmtId="0" fontId="0" fillId="0" borderId="0" xfId="0" applyAlignment="1" applyProtection="1">
      <alignment/>
      <protection hidden="1" locked="0"/>
    </xf>
    <xf numFmtId="164" fontId="5" fillId="0" borderId="27" xfId="16" applyNumberFormat="1" applyFont="1" applyBorder="1" applyAlignment="1">
      <alignment/>
    </xf>
    <xf numFmtId="43" fontId="5" fillId="0" borderId="28" xfId="16" applyFont="1" applyBorder="1" applyAlignment="1">
      <alignment/>
    </xf>
    <xf numFmtId="43" fontId="5" fillId="0" borderId="20" xfId="16" applyFont="1" applyBorder="1" applyAlignment="1">
      <alignment/>
    </xf>
    <xf numFmtId="43" fontId="7" fillId="0" borderId="12" xfId="16" applyFont="1" applyBorder="1" applyAlignment="1" quotePrefix="1">
      <alignment horizontal="center"/>
    </xf>
    <xf numFmtId="43" fontId="5" fillId="0" borderId="11" xfId="16" applyFont="1" applyBorder="1" applyAlignment="1" quotePrefix="1">
      <alignment horizontal="right"/>
    </xf>
    <xf numFmtId="43" fontId="5" fillId="0" borderId="11" xfId="16" applyFont="1" applyBorder="1" applyAlignment="1">
      <alignment horizontal="right"/>
    </xf>
    <xf numFmtId="43" fontId="5" fillId="0" borderId="14" xfId="16" applyFont="1" applyBorder="1" applyAlignment="1">
      <alignment/>
    </xf>
    <xf numFmtId="164" fontId="5" fillId="0" borderId="5" xfId="16" applyNumberFormat="1" applyFont="1" applyBorder="1" applyAlignment="1">
      <alignment/>
    </xf>
    <xf numFmtId="164" fontId="5" fillId="0" borderId="0" xfId="16" applyNumberFormat="1" applyFont="1" applyBorder="1" applyAlignment="1">
      <alignment/>
    </xf>
    <xf numFmtId="43" fontId="5" fillId="0" borderId="0" xfId="16" applyFont="1" applyBorder="1" applyAlignment="1">
      <alignment/>
    </xf>
    <xf numFmtId="43" fontId="5" fillId="0" borderId="29" xfId="16" applyFont="1" applyBorder="1" applyAlignment="1">
      <alignment/>
    </xf>
    <xf numFmtId="43" fontId="7" fillId="0" borderId="28" xfId="16" applyFont="1" applyBorder="1" applyAlignment="1">
      <alignment horizontal="center"/>
    </xf>
    <xf numFmtId="43" fontId="5" fillId="0" borderId="19" xfId="16" applyFont="1" applyBorder="1" applyAlignment="1">
      <alignment/>
    </xf>
    <xf numFmtId="43" fontId="7" fillId="0" borderId="27" xfId="16" applyFont="1" applyBorder="1" applyAlignment="1">
      <alignment horizontal="center"/>
    </xf>
    <xf numFmtId="43" fontId="7" fillId="0" borderId="20" xfId="16" applyFont="1" applyBorder="1" applyAlignment="1">
      <alignment horizontal="center"/>
    </xf>
    <xf numFmtId="43" fontId="7" fillId="0" borderId="18" xfId="16" applyFont="1" applyBorder="1" applyAlignment="1">
      <alignment horizontal="center"/>
    </xf>
    <xf numFmtId="0" fontId="8" fillId="0" borderId="25" xfId="0" applyFont="1" applyBorder="1" applyAlignment="1">
      <alignment horizontal="center"/>
    </xf>
    <xf numFmtId="1" fontId="8" fillId="0" borderId="25" xfId="0" applyNumberFormat="1" applyFont="1" applyBorder="1" applyAlignment="1">
      <alignment horizontal="center"/>
    </xf>
    <xf numFmtId="0" fontId="5" fillId="0" borderId="5" xfId="0" applyFont="1" applyBorder="1" applyAlignment="1">
      <alignment/>
    </xf>
    <xf numFmtId="1" fontId="5" fillId="0" borderId="5" xfId="0" applyNumberFormat="1" applyFont="1" applyBorder="1" applyAlignment="1">
      <alignment horizontal="center"/>
    </xf>
    <xf numFmtId="1" fontId="14" fillId="0" borderId="0" xfId="0" applyNumberFormat="1" applyFont="1" applyBorder="1" applyAlignment="1" quotePrefix="1">
      <alignment horizontal="center"/>
    </xf>
    <xf numFmtId="1" fontId="6" fillId="0" borderId="0" xfId="0" applyNumberFormat="1" applyFont="1" applyBorder="1" applyAlignment="1" quotePrefix="1">
      <alignment horizontal="center"/>
    </xf>
    <xf numFmtId="1" fontId="14" fillId="0" borderId="0" xfId="0" applyNumberFormat="1" applyFont="1" applyBorder="1" applyAlignment="1">
      <alignment horizontal="center"/>
    </xf>
    <xf numFmtId="1" fontId="6" fillId="0" borderId="0" xfId="0" applyNumberFormat="1" applyFont="1" applyBorder="1" applyAlignment="1">
      <alignment horizontal="center"/>
    </xf>
    <xf numFmtId="0" fontId="5" fillId="0" borderId="29" xfId="0" applyFont="1" applyBorder="1" applyAlignment="1">
      <alignment/>
    </xf>
    <xf numFmtId="1" fontId="5" fillId="0" borderId="29" xfId="0" applyNumberFormat="1" applyFont="1" applyBorder="1" applyAlignment="1">
      <alignment horizontal="center"/>
    </xf>
    <xf numFmtId="0" fontId="29" fillId="0" borderId="0" xfId="0" applyFont="1" applyAlignment="1">
      <alignment horizontal="left"/>
    </xf>
    <xf numFmtId="49" fontId="15" fillId="0" borderId="0" xfId="16" applyNumberFormat="1" applyFont="1" applyAlignment="1">
      <alignment horizontal="center"/>
    </xf>
    <xf numFmtId="1" fontId="10" fillId="0" borderId="0" xfId="0" applyNumberFormat="1" applyFont="1" applyAlignment="1">
      <alignment horizontal="left"/>
    </xf>
    <xf numFmtId="49" fontId="15" fillId="0" borderId="0" xfId="16" applyNumberFormat="1" applyFont="1" applyAlignment="1">
      <alignment horizontal="left"/>
    </xf>
    <xf numFmtId="0" fontId="8" fillId="0" borderId="0" xfId="0" applyFont="1" applyAlignment="1" quotePrefix="1">
      <alignment horizontal="left"/>
    </xf>
    <xf numFmtId="0" fontId="8" fillId="0" borderId="0" xfId="0" applyFont="1" applyBorder="1" applyAlignment="1" quotePrefix="1">
      <alignment horizontal="left"/>
    </xf>
    <xf numFmtId="49" fontId="5" fillId="0" borderId="0" xfId="16" applyNumberFormat="1" applyFont="1" applyBorder="1" applyAlignment="1">
      <alignment horizontal="center"/>
    </xf>
    <xf numFmtId="0" fontId="31" fillId="0" borderId="30" xfId="0" applyFont="1" applyBorder="1" applyAlignment="1">
      <alignment/>
    </xf>
    <xf numFmtId="0" fontId="31" fillId="0" borderId="20" xfId="0" applyFont="1" applyBorder="1" applyAlignment="1">
      <alignment horizontal="center"/>
    </xf>
    <xf numFmtId="43" fontId="31" fillId="0" borderId="18" xfId="16" applyFont="1" applyBorder="1" applyAlignment="1" quotePrefix="1">
      <alignment horizontal="center"/>
    </xf>
    <xf numFmtId="43" fontId="31" fillId="0" borderId="31" xfId="16" applyFont="1" applyBorder="1" applyAlignment="1" quotePrefix="1">
      <alignment horizontal="center"/>
    </xf>
    <xf numFmtId="43" fontId="7" fillId="0" borderId="32" xfId="16" applyFont="1" applyBorder="1" applyAlignment="1">
      <alignment horizontal="center"/>
    </xf>
    <xf numFmtId="0" fontId="0" fillId="0" borderId="29" xfId="0" applyBorder="1" applyAlignment="1">
      <alignment/>
    </xf>
    <xf numFmtId="1" fontId="5" fillId="0" borderId="29" xfId="0" applyNumberFormat="1" applyFont="1" applyBorder="1" applyAlignment="1">
      <alignment/>
    </xf>
    <xf numFmtId="49" fontId="5" fillId="0" borderId="29" xfId="16" applyNumberFormat="1" applyFont="1" applyBorder="1" applyAlignment="1">
      <alignment horizontal="center"/>
    </xf>
    <xf numFmtId="0" fontId="31" fillId="0" borderId="33" xfId="0" applyFont="1" applyBorder="1" applyAlignment="1">
      <alignment horizontal="center"/>
    </xf>
    <xf numFmtId="0" fontId="31" fillId="0" borderId="11" xfId="0" applyFont="1" applyBorder="1" applyAlignment="1">
      <alignment horizontal="center"/>
    </xf>
    <xf numFmtId="43" fontId="31" fillId="0" borderId="13" xfId="16" applyFont="1" applyBorder="1" applyAlignment="1" quotePrefix="1">
      <alignment horizontal="center"/>
    </xf>
    <xf numFmtId="43" fontId="31" fillId="0" borderId="27" xfId="16" applyFont="1" applyBorder="1" applyAlignment="1" quotePrefix="1">
      <alignment horizontal="center"/>
    </xf>
    <xf numFmtId="43" fontId="7" fillId="0" borderId="34" xfId="16" applyFont="1" applyBorder="1" applyAlignment="1">
      <alignment horizontal="center" vertical="center"/>
    </xf>
    <xf numFmtId="43" fontId="7" fillId="0" borderId="8" xfId="16" applyFont="1" applyBorder="1" applyAlignment="1">
      <alignment horizontal="center" vertical="center"/>
    </xf>
    <xf numFmtId="0" fontId="31" fillId="0" borderId="35" xfId="0" applyFont="1" applyBorder="1" applyAlignment="1">
      <alignment/>
    </xf>
    <xf numFmtId="14" fontId="31" fillId="0" borderId="32" xfId="16" applyNumberFormat="1" applyFont="1" applyBorder="1" applyAlignment="1">
      <alignment horizontal="center"/>
    </xf>
    <xf numFmtId="14" fontId="31" fillId="0" borderId="36" xfId="16" applyNumberFormat="1" applyFont="1" applyBorder="1" applyAlignment="1">
      <alignment horizontal="center"/>
    </xf>
    <xf numFmtId="43" fontId="7" fillId="0" borderId="13" xfId="16" applyFont="1" applyBorder="1" applyAlignment="1">
      <alignment horizontal="center" vertical="center"/>
    </xf>
    <xf numFmtId="49" fontId="5" fillId="0" borderId="3" xfId="16" applyNumberFormat="1" applyFont="1" applyBorder="1" applyAlignment="1">
      <alignment horizontal="center"/>
    </xf>
    <xf numFmtId="49" fontId="5" fillId="0" borderId="37" xfId="16" applyNumberFormat="1" applyFont="1" applyBorder="1" applyAlignment="1">
      <alignment horizontal="center"/>
    </xf>
    <xf numFmtId="49" fontId="5" fillId="0" borderId="38" xfId="16" applyNumberFormat="1" applyFont="1" applyBorder="1" applyAlignment="1">
      <alignment horizontal="center"/>
    </xf>
    <xf numFmtId="0" fontId="32" fillId="0" borderId="11" xfId="0" applyFont="1" applyBorder="1" applyAlignment="1">
      <alignment horizontal="center"/>
    </xf>
    <xf numFmtId="164" fontId="33" fillId="0" borderId="34" xfId="0" applyNumberFormat="1" applyFont="1" applyBorder="1" applyAlignment="1">
      <alignment/>
    </xf>
    <xf numFmtId="0" fontId="33" fillId="0" borderId="11" xfId="0" applyFont="1" applyBorder="1" applyAlignment="1">
      <alignment/>
    </xf>
    <xf numFmtId="0" fontId="33" fillId="0" borderId="13" xfId="0" applyFont="1" applyBorder="1" applyAlignment="1">
      <alignment/>
    </xf>
    <xf numFmtId="164" fontId="33" fillId="0" borderId="39" xfId="0" applyNumberFormat="1" applyFont="1" applyBorder="1" applyAlignment="1">
      <alignment/>
    </xf>
    <xf numFmtId="164" fontId="5" fillId="0" borderId="13" xfId="16" applyNumberFormat="1" applyFont="1" applyBorder="1" applyAlignment="1">
      <alignment horizontal="center"/>
    </xf>
    <xf numFmtId="164" fontId="7" fillId="0" borderId="13" xfId="16" applyNumberFormat="1" applyFont="1" applyBorder="1" applyAlignment="1">
      <alignment/>
    </xf>
    <xf numFmtId="164" fontId="7" fillId="0" borderId="27" xfId="16" applyNumberFormat="1" applyFont="1" applyBorder="1" applyAlignment="1">
      <alignment/>
    </xf>
    <xf numFmtId="0" fontId="5" fillId="0" borderId="40" xfId="0" applyFont="1" applyBorder="1" applyAlignment="1">
      <alignment horizontal="center"/>
    </xf>
    <xf numFmtId="1" fontId="5" fillId="0" borderId="3" xfId="0" applyNumberFormat="1" applyFont="1" applyBorder="1" applyAlignment="1">
      <alignment horizontal="center"/>
    </xf>
    <xf numFmtId="49" fontId="5" fillId="0" borderId="3" xfId="0" applyNumberFormat="1" applyFont="1" applyBorder="1" applyAlignment="1">
      <alignment horizontal="center"/>
    </xf>
    <xf numFmtId="164" fontId="34" fillId="0" borderId="11" xfId="16" applyNumberFormat="1" applyFont="1" applyBorder="1" applyAlignment="1">
      <alignment/>
    </xf>
    <xf numFmtId="164" fontId="34" fillId="0" borderId="27" xfId="16" applyNumberFormat="1" applyFont="1" applyBorder="1" applyAlignment="1">
      <alignment/>
    </xf>
    <xf numFmtId="164" fontId="5" fillId="0" borderId="13" xfId="0" applyNumberFormat="1" applyFont="1" applyBorder="1" applyAlignment="1">
      <alignment/>
    </xf>
    <xf numFmtId="164" fontId="5" fillId="0" borderId="27" xfId="0" applyNumberFormat="1" applyFont="1" applyBorder="1" applyAlignment="1">
      <alignment/>
    </xf>
    <xf numFmtId="0" fontId="35" fillId="0" borderId="7" xfId="0" applyFont="1" applyBorder="1" applyAlignment="1">
      <alignment horizontal="left" wrapText="1"/>
    </xf>
    <xf numFmtId="1" fontId="7" fillId="0" borderId="13" xfId="0" applyNumberFormat="1" applyFont="1" applyBorder="1" applyAlignment="1" quotePrefix="1">
      <alignment horizontal="center"/>
    </xf>
    <xf numFmtId="49" fontId="5" fillId="0" borderId="13" xfId="16" applyNumberFormat="1" applyFont="1" applyBorder="1" applyAlignment="1">
      <alignment horizontal="center"/>
    </xf>
    <xf numFmtId="164" fontId="33" fillId="0" borderId="13" xfId="16" applyNumberFormat="1" applyFont="1" applyBorder="1" applyAlignment="1">
      <alignment/>
    </xf>
    <xf numFmtId="164" fontId="33" fillId="0" borderId="11" xfId="16" applyNumberFormat="1" applyFont="1" applyBorder="1" applyAlignment="1">
      <alignment/>
    </xf>
    <xf numFmtId="164" fontId="33" fillId="0" borderId="27" xfId="16" applyNumberFormat="1" applyFont="1" applyBorder="1" applyAlignment="1">
      <alignment/>
    </xf>
    <xf numFmtId="49" fontId="7" fillId="0" borderId="13" xfId="16" applyNumberFormat="1" applyFont="1" applyBorder="1" applyAlignment="1">
      <alignment horizontal="center"/>
    </xf>
    <xf numFmtId="0" fontId="5" fillId="0" borderId="7" xfId="0" applyFont="1" applyBorder="1" applyAlignment="1" quotePrefix="1">
      <alignment horizontal="left" wrapText="1"/>
    </xf>
    <xf numFmtId="1" fontId="5" fillId="0" borderId="13" xfId="0" applyNumberFormat="1" applyFont="1" applyBorder="1" applyAlignment="1" quotePrefix="1">
      <alignment horizontal="center"/>
    </xf>
    <xf numFmtId="0" fontId="32" fillId="0" borderId="11" xfId="0" applyFont="1" applyBorder="1" applyAlignment="1" quotePrefix="1">
      <alignment horizontal="center"/>
    </xf>
    <xf numFmtId="0" fontId="7" fillId="0" borderId="7" xfId="0" applyFont="1" applyBorder="1" applyAlignment="1">
      <alignment horizontal="left" wrapText="1"/>
    </xf>
    <xf numFmtId="49" fontId="37" fillId="0" borderId="13" xfId="16" applyNumberFormat="1" applyFont="1" applyBorder="1" applyAlignment="1">
      <alignment horizontal="center"/>
    </xf>
    <xf numFmtId="164" fontId="37" fillId="0" borderId="13" xfId="16" applyNumberFormat="1" applyFont="1" applyBorder="1" applyAlignment="1">
      <alignment/>
    </xf>
    <xf numFmtId="164" fontId="34" fillId="0" borderId="13" xfId="16" applyNumberFormat="1" applyFont="1" applyBorder="1" applyAlignment="1">
      <alignment/>
    </xf>
    <xf numFmtId="0" fontId="7" fillId="0" borderId="7" xfId="0" applyFont="1" applyBorder="1" applyAlignment="1">
      <alignment horizontal="left" vertical="top" wrapText="1"/>
    </xf>
    <xf numFmtId="1" fontId="7" fillId="0" borderId="13" xfId="0" applyNumberFormat="1" applyFont="1" applyBorder="1" applyAlignment="1" quotePrefix="1">
      <alignment horizontal="center" vertical="top"/>
    </xf>
    <xf numFmtId="164" fontId="7" fillId="0" borderId="13" xfId="16" applyNumberFormat="1" applyFont="1" applyBorder="1" applyAlignment="1">
      <alignment vertical="top"/>
    </xf>
    <xf numFmtId="0" fontId="7" fillId="0" borderId="13" xfId="0" applyFont="1" applyBorder="1" applyAlignment="1">
      <alignment/>
    </xf>
    <xf numFmtId="164" fontId="38" fillId="0" borderId="13" xfId="16" applyNumberFormat="1" applyFont="1" applyBorder="1" applyAlignment="1">
      <alignment/>
    </xf>
    <xf numFmtId="164" fontId="38" fillId="0" borderId="8" xfId="16" applyNumberFormat="1" applyFont="1" applyBorder="1" applyAlignment="1">
      <alignment/>
    </xf>
    <xf numFmtId="49" fontId="7" fillId="0" borderId="13" xfId="0" applyNumberFormat="1" applyFont="1" applyBorder="1" applyAlignment="1">
      <alignment horizontal="center"/>
    </xf>
    <xf numFmtId="164" fontId="7" fillId="0" borderId="13" xfId="0" applyNumberFormat="1" applyFont="1" applyBorder="1" applyAlignment="1">
      <alignment/>
    </xf>
    <xf numFmtId="164" fontId="33" fillId="0" borderId="14" xfId="16" applyNumberFormat="1" applyFont="1" applyBorder="1" applyAlignment="1">
      <alignment/>
    </xf>
    <xf numFmtId="164" fontId="5" fillId="0" borderId="14" xfId="16" applyNumberFormat="1" applyFont="1" applyBorder="1" applyAlignment="1">
      <alignment horizontal="center"/>
    </xf>
    <xf numFmtId="0" fontId="0" fillId="0" borderId="14" xfId="0" applyBorder="1" applyAlignment="1">
      <alignment/>
    </xf>
    <xf numFmtId="0" fontId="0" fillId="0" borderId="10" xfId="0" applyBorder="1" applyAlignment="1">
      <alignment/>
    </xf>
    <xf numFmtId="0" fontId="32" fillId="0" borderId="20" xfId="0" applyFont="1" applyBorder="1" applyAlignment="1">
      <alignment horizontal="center"/>
    </xf>
    <xf numFmtId="164" fontId="5" fillId="0" borderId="18" xfId="16" applyNumberFormat="1" applyFont="1" applyBorder="1" applyAlignment="1">
      <alignment/>
    </xf>
    <xf numFmtId="164" fontId="33" fillId="0" borderId="18" xfId="16" applyNumberFormat="1" applyFont="1" applyBorder="1" applyAlignment="1">
      <alignment/>
    </xf>
    <xf numFmtId="164" fontId="33" fillId="0" borderId="31" xfId="16" applyNumberFormat="1" applyFont="1" applyBorder="1" applyAlignment="1">
      <alignment/>
    </xf>
    <xf numFmtId="0" fontId="39" fillId="0" borderId="0" xfId="0" applyFont="1" applyAlignment="1" quotePrefix="1">
      <alignment horizontal="left"/>
    </xf>
    <xf numFmtId="0" fontId="40" fillId="0" borderId="11" xfId="0" applyFont="1" applyBorder="1" applyAlignment="1" quotePrefix="1">
      <alignment horizontal="center"/>
    </xf>
    <xf numFmtId="164" fontId="41" fillId="0" borderId="0" xfId="16" applyNumberFormat="1" applyFont="1" applyBorder="1" applyAlignment="1">
      <alignment/>
    </xf>
    <xf numFmtId="164" fontId="41" fillId="0" borderId="13" xfId="16" applyNumberFormat="1" applyFont="1" applyBorder="1" applyAlignment="1">
      <alignment/>
    </xf>
    <xf numFmtId="164" fontId="41" fillId="0" borderId="27" xfId="16" applyNumberFormat="1" applyFont="1" applyBorder="1" applyAlignment="1">
      <alignment/>
    </xf>
    <xf numFmtId="0" fontId="5" fillId="0" borderId="0" xfId="0" applyFont="1" applyBorder="1" applyAlignment="1">
      <alignment horizontal="right"/>
    </xf>
    <xf numFmtId="0" fontId="7" fillId="0" borderId="9" xfId="0" applyFont="1" applyBorder="1" applyAlignment="1">
      <alignment horizontal="left"/>
    </xf>
    <xf numFmtId="1" fontId="7" fillId="0" borderId="14" xfId="0" applyNumberFormat="1" applyFont="1" applyBorder="1" applyAlignment="1" quotePrefix="1">
      <alignment horizontal="center"/>
    </xf>
    <xf numFmtId="49" fontId="7" fillId="0" borderId="14" xfId="16" applyNumberFormat="1" applyFont="1" applyBorder="1" applyAlignment="1">
      <alignment horizontal="center"/>
    </xf>
    <xf numFmtId="164" fontId="7" fillId="0" borderId="14" xfId="16" applyNumberFormat="1" applyFont="1" applyBorder="1" applyAlignment="1">
      <alignment/>
    </xf>
    <xf numFmtId="164" fontId="7" fillId="0" borderId="28" xfId="16" applyNumberFormat="1" applyFont="1" applyBorder="1" applyAlignment="1">
      <alignment/>
    </xf>
    <xf numFmtId="0" fontId="32" fillId="0" borderId="12" xfId="0" applyFont="1" applyBorder="1" applyAlignment="1">
      <alignment horizontal="center"/>
    </xf>
    <xf numFmtId="164" fontId="33" fillId="0" borderId="28" xfId="16" applyNumberFormat="1" applyFont="1" applyBorder="1" applyAlignment="1">
      <alignment/>
    </xf>
    <xf numFmtId="0" fontId="7" fillId="0" borderId="5" xfId="0" applyFont="1" applyBorder="1" applyAlignment="1" quotePrefix="1">
      <alignment horizontal="left" wrapText="1"/>
    </xf>
    <xf numFmtId="49" fontId="5" fillId="0" borderId="5" xfId="16" applyNumberFormat="1" applyFont="1" applyBorder="1" applyAlignment="1">
      <alignment horizontal="center"/>
    </xf>
    <xf numFmtId="0" fontId="37" fillId="0" borderId="0" xfId="0" applyFont="1" applyAlignment="1">
      <alignment/>
    </xf>
    <xf numFmtId="49" fontId="5" fillId="0" borderId="0" xfId="16" applyNumberFormat="1" applyFont="1" applyAlignment="1">
      <alignment horizontal="center"/>
    </xf>
    <xf numFmtId="164" fontId="0" fillId="0" borderId="0" xfId="0" applyNumberFormat="1" applyAlignment="1">
      <alignment/>
    </xf>
    <xf numFmtId="164" fontId="5" fillId="0" borderId="0" xfId="16" applyNumberFormat="1" applyFont="1" applyAlignment="1">
      <alignment/>
    </xf>
    <xf numFmtId="0" fontId="42" fillId="0" borderId="0" xfId="0" applyFont="1" applyAlignment="1" quotePrefix="1">
      <alignment horizontal="left"/>
    </xf>
    <xf numFmtId="164" fontId="43" fillId="0" borderId="0" xfId="0" applyNumberFormat="1" applyFont="1" applyAlignment="1">
      <alignment/>
    </xf>
    <xf numFmtId="0" fontId="5" fillId="0" borderId="0" xfId="0" applyFont="1" applyBorder="1" applyAlignment="1" quotePrefix="1">
      <alignment horizontal="left"/>
    </xf>
    <xf numFmtId="0" fontId="7" fillId="0" borderId="0" xfId="0" applyFont="1" applyAlignment="1">
      <alignment horizontal="center"/>
    </xf>
    <xf numFmtId="164" fontId="42" fillId="0" borderId="0" xfId="0" applyNumberFormat="1" applyFont="1" applyBorder="1" applyAlignment="1">
      <alignment horizontal="left"/>
    </xf>
    <xf numFmtId="0" fontId="8" fillId="0" borderId="0" xfId="0" applyFont="1" applyAlignment="1">
      <alignment horizontal="center"/>
    </xf>
    <xf numFmtId="0" fontId="5" fillId="0" borderId="0" xfId="0" applyFont="1" applyAlignment="1">
      <alignment horizontal="center"/>
    </xf>
    <xf numFmtId="164" fontId="5" fillId="0" borderId="0" xfId="0" applyNumberFormat="1" applyFont="1" applyAlignment="1">
      <alignment/>
    </xf>
    <xf numFmtId="164" fontId="0" fillId="0" borderId="13" xfId="16" applyNumberFormat="1" applyBorder="1" applyAlignment="1">
      <alignment horizontal="center"/>
    </xf>
    <xf numFmtId="164" fontId="0" fillId="0" borderId="13" xfId="16" applyNumberFormat="1" applyBorder="1" applyAlignment="1">
      <alignment/>
    </xf>
    <xf numFmtId="164" fontId="0" fillId="0" borderId="8" xfId="16" applyNumberFormat="1" applyBorder="1" applyAlignment="1">
      <alignment/>
    </xf>
    <xf numFmtId="49" fontId="0" fillId="0" borderId="0" xfId="16" applyNumberFormat="1" applyAlignment="1">
      <alignment horizontal="center"/>
    </xf>
    <xf numFmtId="0" fontId="48" fillId="0" borderId="0" xfId="37" applyNumberFormat="1" applyFont="1" applyAlignment="1">
      <alignment horizontal="left" vertical="center"/>
      <protection/>
    </xf>
    <xf numFmtId="49" fontId="49" fillId="0" borderId="0" xfId="36" applyNumberFormat="1" applyFont="1" applyAlignment="1">
      <alignment horizontal="left" vertical="center"/>
      <protection/>
    </xf>
    <xf numFmtId="164" fontId="48" fillId="0" borderId="0" xfId="36" applyNumberFormat="1" applyFont="1" applyBorder="1" applyAlignment="1">
      <alignment horizontal="center" vertical="center"/>
      <protection/>
    </xf>
    <xf numFmtId="164" fontId="49" fillId="0" borderId="0" xfId="16" applyNumberFormat="1" applyFont="1" applyAlignment="1">
      <alignment vertical="center"/>
    </xf>
    <xf numFmtId="164" fontId="50" fillId="0" borderId="0" xfId="16" applyNumberFormat="1" applyFont="1" applyAlignment="1">
      <alignment vertical="center"/>
    </xf>
    <xf numFmtId="164" fontId="49" fillId="0" borderId="0" xfId="36" applyNumberFormat="1" applyFont="1" applyAlignment="1">
      <alignment vertical="center"/>
      <protection/>
    </xf>
    <xf numFmtId="0" fontId="51" fillId="0" borderId="0" xfId="36" applyNumberFormat="1" applyFont="1" applyAlignment="1">
      <alignment horizontal="left" vertical="center"/>
      <protection/>
    </xf>
    <xf numFmtId="41" fontId="48" fillId="0" borderId="0" xfId="36" applyNumberFormat="1" applyFont="1" applyAlignment="1">
      <alignment horizontal="right" vertical="center"/>
      <protection/>
    </xf>
    <xf numFmtId="0" fontId="48" fillId="0" borderId="0" xfId="36" applyNumberFormat="1" applyFont="1" applyAlignment="1">
      <alignment horizontal="left" vertical="center"/>
      <protection/>
    </xf>
    <xf numFmtId="41" fontId="48" fillId="0" borderId="0" xfId="36" applyNumberFormat="1" applyFont="1" applyAlignment="1">
      <alignment horizontal="left" vertical="center"/>
      <protection/>
    </xf>
    <xf numFmtId="41" fontId="48" fillId="0" borderId="0" xfId="36" applyNumberFormat="1" applyFont="1" applyAlignment="1">
      <alignment horizontal="center" vertical="center"/>
      <protection/>
    </xf>
    <xf numFmtId="41" fontId="50" fillId="0" borderId="0" xfId="16" applyNumberFormat="1" applyFont="1" applyFill="1" applyAlignment="1">
      <alignment vertical="center"/>
    </xf>
    <xf numFmtId="164" fontId="48" fillId="0" borderId="0" xfId="16" applyNumberFormat="1" applyFont="1" applyAlignment="1">
      <alignment vertical="center"/>
    </xf>
    <xf numFmtId="0" fontId="48" fillId="0" borderId="29" xfId="38" applyNumberFormat="1" applyFont="1" applyBorder="1" applyAlignment="1">
      <alignment vertical="center"/>
      <protection/>
    </xf>
    <xf numFmtId="41" fontId="48" fillId="0" borderId="29" xfId="38" applyNumberFormat="1" applyFont="1" applyBorder="1" applyAlignment="1">
      <alignment horizontal="right" vertical="center"/>
      <protection/>
    </xf>
    <xf numFmtId="41" fontId="48" fillId="0" borderId="29" xfId="38" applyNumberFormat="1" applyFont="1" applyBorder="1" applyAlignment="1">
      <alignment horizontal="left" vertical="center"/>
      <protection/>
    </xf>
    <xf numFmtId="41" fontId="48" fillId="0" borderId="29" xfId="16" applyNumberFormat="1" applyFont="1" applyBorder="1" applyAlignment="1">
      <alignment horizontal="right" vertical="center"/>
    </xf>
    <xf numFmtId="41" fontId="50" fillId="0" borderId="0" xfId="36" applyNumberFormat="1" applyFont="1" applyFill="1" applyAlignment="1">
      <alignment vertical="center"/>
      <protection/>
    </xf>
    <xf numFmtId="0" fontId="48" fillId="0" borderId="0" xfId="0" applyFont="1" applyBorder="1" applyAlignment="1">
      <alignment horizontal="left" vertical="center"/>
    </xf>
    <xf numFmtId="41" fontId="48" fillId="0" borderId="0" xfId="0" applyNumberFormat="1" applyFont="1" applyBorder="1" applyAlignment="1">
      <alignment horizontal="right" vertical="center"/>
    </xf>
    <xf numFmtId="0" fontId="48" fillId="0" borderId="0" xfId="0" applyFont="1" applyBorder="1" applyAlignment="1">
      <alignment vertical="center"/>
    </xf>
    <xf numFmtId="41" fontId="49" fillId="0" borderId="0" xfId="16" applyNumberFormat="1" applyFont="1" applyBorder="1" applyAlignment="1">
      <alignment vertical="center"/>
    </xf>
    <xf numFmtId="41" fontId="49" fillId="0" borderId="0" xfId="16" applyNumberFormat="1" applyFont="1" applyBorder="1" applyAlignment="1">
      <alignment horizontal="center" vertical="center"/>
    </xf>
    <xf numFmtId="41" fontId="48" fillId="0" borderId="0" xfId="16" applyNumberFormat="1" applyFont="1" applyBorder="1" applyAlignment="1">
      <alignment horizontal="right" vertical="center"/>
    </xf>
    <xf numFmtId="41" fontId="50" fillId="0" borderId="0" xfId="0" applyNumberFormat="1" applyFont="1" applyFill="1" applyAlignment="1">
      <alignment vertical="center"/>
    </xf>
    <xf numFmtId="0" fontId="49" fillId="0" borderId="0" xfId="0" applyFont="1" applyAlignment="1">
      <alignment vertical="center"/>
    </xf>
    <xf numFmtId="0" fontId="48" fillId="0" borderId="0" xfId="0" applyFont="1" applyAlignment="1">
      <alignment horizontal="left" vertical="center"/>
    </xf>
    <xf numFmtId="41" fontId="48" fillId="0" borderId="0" xfId="0" applyNumberFormat="1" applyFont="1" applyAlignment="1">
      <alignment horizontal="right" vertical="center"/>
    </xf>
    <xf numFmtId="0" fontId="48" fillId="0" borderId="0" xfId="0" applyFont="1" applyAlignment="1">
      <alignment vertical="center"/>
    </xf>
    <xf numFmtId="41" fontId="49" fillId="0" borderId="0" xfId="0" applyNumberFormat="1" applyFont="1" applyAlignment="1">
      <alignment vertical="center"/>
    </xf>
    <xf numFmtId="41" fontId="49" fillId="0" borderId="0" xfId="16" applyNumberFormat="1" applyFont="1" applyAlignment="1">
      <alignment vertical="center"/>
    </xf>
    <xf numFmtId="10" fontId="48" fillId="0" borderId="0" xfId="0" applyNumberFormat="1" applyFont="1" applyAlignment="1">
      <alignment horizontal="right" vertical="center"/>
    </xf>
    <xf numFmtId="0" fontId="49" fillId="0" borderId="0" xfId="0" applyFont="1" applyAlignment="1" quotePrefix="1">
      <alignment horizontal="left" vertical="center"/>
    </xf>
    <xf numFmtId="41" fontId="49" fillId="0" borderId="0" xfId="0" applyNumberFormat="1" applyFont="1" applyAlignment="1" quotePrefix="1">
      <alignment horizontal="right" vertical="center"/>
    </xf>
    <xf numFmtId="0" fontId="49" fillId="0" borderId="0" xfId="16" applyNumberFormat="1" applyFont="1" applyAlignment="1" quotePrefix="1">
      <alignment horizontal="justify" vertical="center" wrapText="1"/>
    </xf>
    <xf numFmtId="0" fontId="48" fillId="0" borderId="0" xfId="0" applyFont="1" applyAlignment="1" quotePrefix="1">
      <alignment horizontal="left" vertical="center"/>
    </xf>
    <xf numFmtId="41" fontId="48" fillId="0" borderId="0" xfId="0" applyNumberFormat="1" applyFont="1" applyAlignment="1" quotePrefix="1">
      <alignment horizontal="right" vertical="center"/>
    </xf>
    <xf numFmtId="43" fontId="49" fillId="0" borderId="0" xfId="16" applyFont="1" applyAlignment="1" quotePrefix="1">
      <alignment horizontal="left" vertical="center" wrapText="1" indent="2"/>
    </xf>
    <xf numFmtId="41" fontId="49" fillId="0" borderId="0" xfId="16" applyNumberFormat="1" applyFont="1" applyAlignment="1">
      <alignment horizontal="left" vertical="center" wrapText="1" indent="2"/>
    </xf>
    <xf numFmtId="0" fontId="49" fillId="0" borderId="0" xfId="16" applyNumberFormat="1" applyFont="1" applyAlignment="1" quotePrefix="1">
      <alignment horizontal="left" vertical="center" wrapText="1"/>
    </xf>
    <xf numFmtId="49" fontId="48" fillId="0" borderId="0" xfId="0" applyNumberFormat="1" applyFont="1" applyAlignment="1" quotePrefix="1">
      <alignment vertical="center"/>
    </xf>
    <xf numFmtId="43" fontId="49" fillId="0" borderId="0" xfId="16" applyFont="1" applyAlignment="1">
      <alignment horizontal="left" vertical="center"/>
    </xf>
    <xf numFmtId="41" fontId="48" fillId="0" borderId="0" xfId="0" applyNumberFormat="1" applyFont="1" applyAlignment="1">
      <alignment vertical="center"/>
    </xf>
    <xf numFmtId="0" fontId="50" fillId="0" borderId="0" xfId="0" applyFont="1" applyFill="1" applyAlignment="1">
      <alignment vertical="center"/>
    </xf>
    <xf numFmtId="164" fontId="49" fillId="0" borderId="0" xfId="16" applyNumberFormat="1" applyFont="1" applyAlignment="1">
      <alignment horizontal="left" vertical="center"/>
    </xf>
    <xf numFmtId="43" fontId="49" fillId="0" borderId="0" xfId="16" applyFont="1" applyAlignment="1">
      <alignment horizontal="left" vertical="center" wrapText="1"/>
    </xf>
    <xf numFmtId="0" fontId="49" fillId="0" borderId="0" xfId="0" applyFont="1" applyAlignment="1">
      <alignment horizontal="left" vertical="center"/>
    </xf>
    <xf numFmtId="10" fontId="49" fillId="0" borderId="0" xfId="0" applyNumberFormat="1" applyFont="1" applyAlignment="1">
      <alignment horizontal="right" vertical="center"/>
    </xf>
    <xf numFmtId="0" fontId="49" fillId="0" borderId="0" xfId="0" applyFont="1" applyAlignment="1" quotePrefix="1">
      <alignment vertical="center"/>
    </xf>
    <xf numFmtId="41" fontId="52" fillId="0" borderId="0" xfId="0" applyNumberFormat="1" applyFont="1" applyFill="1" applyAlignment="1">
      <alignment vertical="center"/>
    </xf>
    <xf numFmtId="0" fontId="49" fillId="0" borderId="0" xfId="16" applyNumberFormat="1" applyFont="1" applyAlignment="1" quotePrefix="1">
      <alignment horizontal="left" vertical="center"/>
    </xf>
    <xf numFmtId="41" fontId="49" fillId="0" borderId="0" xfId="0" applyNumberFormat="1" applyFont="1" applyAlignment="1">
      <alignment horizontal="right" vertical="center"/>
    </xf>
    <xf numFmtId="0" fontId="49" fillId="0" borderId="0" xfId="16" applyNumberFormat="1" applyFont="1" applyAlignment="1">
      <alignment horizontal="left" vertical="center" wrapText="1"/>
    </xf>
    <xf numFmtId="41" fontId="48" fillId="0" borderId="0" xfId="16" applyNumberFormat="1" applyFont="1" applyAlignment="1">
      <alignment vertical="center"/>
    </xf>
    <xf numFmtId="0" fontId="48" fillId="0" borderId="0" xfId="0" applyFont="1" applyAlignment="1">
      <alignment horizontal="right" vertical="center"/>
    </xf>
    <xf numFmtId="41" fontId="50" fillId="0" borderId="0" xfId="0" applyNumberFormat="1" applyFont="1" applyAlignment="1">
      <alignment vertical="center"/>
    </xf>
    <xf numFmtId="0" fontId="49" fillId="0" borderId="0" xfId="16" applyNumberFormat="1" applyFont="1" applyFill="1" applyAlignment="1" quotePrefix="1">
      <alignment horizontal="left" vertical="center" wrapText="1" indent="1"/>
    </xf>
    <xf numFmtId="0" fontId="49" fillId="0" borderId="0" xfId="16" applyNumberFormat="1" applyFont="1" applyFill="1" applyAlignment="1">
      <alignment horizontal="left" vertical="center" wrapText="1" indent="1"/>
    </xf>
    <xf numFmtId="0" fontId="49" fillId="0" borderId="0" xfId="16" applyNumberFormat="1" applyFont="1" applyAlignment="1" quotePrefix="1">
      <alignment horizontal="left" vertical="center" indent="1"/>
    </xf>
    <xf numFmtId="49" fontId="48" fillId="0" borderId="0" xfId="0" applyNumberFormat="1" applyFont="1" applyAlignment="1">
      <alignment horizontal="right" vertical="center"/>
    </xf>
    <xf numFmtId="49" fontId="49" fillId="0" borderId="0" xfId="0" applyNumberFormat="1" applyFont="1" applyAlignment="1">
      <alignment horizontal="right" vertical="center"/>
    </xf>
    <xf numFmtId="49" fontId="49" fillId="0" borderId="0" xfId="0" applyNumberFormat="1" applyFont="1" applyAlignment="1">
      <alignment vertical="center"/>
    </xf>
    <xf numFmtId="174" fontId="49" fillId="0" borderId="0" xfId="0" applyNumberFormat="1" applyFont="1" applyFill="1" applyAlignment="1">
      <alignment horizontal="left" vertical="center" indent="3"/>
    </xf>
    <xf numFmtId="41" fontId="49" fillId="0" borderId="0" xfId="0" applyNumberFormat="1" applyFont="1" applyFill="1" applyAlignment="1">
      <alignment vertical="center" wrapText="1"/>
    </xf>
    <xf numFmtId="41" fontId="49" fillId="0" borderId="0" xfId="0" applyNumberFormat="1" applyFont="1" applyFill="1" applyAlignment="1" quotePrefix="1">
      <alignment horizontal="right" vertical="center" wrapText="1"/>
    </xf>
    <xf numFmtId="41" fontId="53" fillId="0" borderId="0" xfId="16" applyNumberFormat="1" applyFont="1" applyAlignment="1" quotePrefix="1">
      <alignment horizontal="left" vertical="center" wrapText="1"/>
    </xf>
    <xf numFmtId="41" fontId="53" fillId="0" borderId="0" xfId="0" applyNumberFormat="1" applyFont="1" applyAlignment="1" quotePrefix="1">
      <alignment horizontal="left" vertical="center" wrapText="1"/>
    </xf>
    <xf numFmtId="14" fontId="49" fillId="0" borderId="0" xfId="16" applyNumberFormat="1" applyFont="1" applyAlignment="1" quotePrefix="1">
      <alignment horizontal="left" vertical="center"/>
    </xf>
    <xf numFmtId="41" fontId="49" fillId="0" borderId="0" xfId="16" applyNumberFormat="1" applyFont="1" applyAlignment="1" quotePrefix="1">
      <alignment horizontal="justify" vertical="center" wrapText="1"/>
    </xf>
    <xf numFmtId="49" fontId="48" fillId="0" borderId="0" xfId="0" applyNumberFormat="1" applyFont="1" applyAlignment="1">
      <alignment horizontal="right" vertical="top"/>
    </xf>
    <xf numFmtId="0" fontId="48" fillId="0" borderId="0" xfId="0" applyFont="1" applyAlignment="1">
      <alignment vertical="center" wrapText="1"/>
    </xf>
    <xf numFmtId="0" fontId="48" fillId="0" borderId="0" xfId="16" applyNumberFormat="1" applyFont="1" applyAlignment="1">
      <alignment horizontal="left" vertical="center"/>
    </xf>
    <xf numFmtId="0" fontId="48" fillId="0" borderId="0" xfId="16" applyNumberFormat="1" applyFont="1" applyAlignment="1" quotePrefix="1">
      <alignment horizontal="left" vertical="center"/>
    </xf>
    <xf numFmtId="0" fontId="48" fillId="0" borderId="0" xfId="16" applyNumberFormat="1" applyFont="1" applyFill="1" applyAlignment="1" quotePrefix="1">
      <alignment horizontal="justify" vertical="center" wrapText="1"/>
    </xf>
    <xf numFmtId="0" fontId="48" fillId="0" borderId="0" xfId="16" applyNumberFormat="1" applyFont="1" applyFill="1" applyAlignment="1">
      <alignment horizontal="justify" vertical="center" wrapText="1"/>
    </xf>
    <xf numFmtId="0" fontId="49" fillId="0" borderId="0" xfId="16" applyNumberFormat="1" applyFont="1" applyFill="1" applyAlignment="1" quotePrefix="1">
      <alignment horizontal="left" vertical="center"/>
    </xf>
    <xf numFmtId="0" fontId="48" fillId="0" borderId="0" xfId="0" applyNumberFormat="1" applyFont="1" applyAlignment="1">
      <alignment horizontal="right" vertical="center"/>
    </xf>
    <xf numFmtId="0" fontId="48" fillId="0" borderId="41" xfId="0" applyFont="1" applyBorder="1" applyAlignment="1">
      <alignment vertical="center"/>
    </xf>
    <xf numFmtId="41" fontId="48" fillId="0" borderId="41" xfId="0" applyNumberFormat="1" applyFont="1" applyBorder="1" applyAlignment="1">
      <alignment horizontal="center" vertical="center"/>
    </xf>
    <xf numFmtId="14" fontId="48" fillId="0" borderId="41" xfId="16" applyNumberFormat="1" applyFont="1" applyBorder="1" applyAlignment="1">
      <alignment horizontal="right" vertical="center"/>
    </xf>
    <xf numFmtId="14" fontId="48" fillId="0" borderId="41" xfId="16" applyNumberFormat="1" applyFont="1" applyBorder="1" applyAlignment="1" quotePrefix="1">
      <alignment horizontal="right" vertical="center"/>
    </xf>
    <xf numFmtId="0" fontId="54" fillId="0" borderId="0" xfId="0" applyFont="1" applyAlignment="1">
      <alignment horizontal="left" vertical="center"/>
    </xf>
    <xf numFmtId="49" fontId="54" fillId="0" borderId="0" xfId="0" applyNumberFormat="1" applyFont="1" applyAlignment="1">
      <alignment horizontal="right" vertical="center"/>
    </xf>
    <xf numFmtId="0" fontId="54" fillId="0" borderId="0" xfId="0" applyFont="1" applyAlignment="1">
      <alignment vertical="center"/>
    </xf>
    <xf numFmtId="41" fontId="54" fillId="0" borderId="0" xfId="0" applyNumberFormat="1" applyFont="1" applyAlignment="1">
      <alignment vertical="center"/>
    </xf>
    <xf numFmtId="41" fontId="54" fillId="0" borderId="0" xfId="16" applyNumberFormat="1" applyFont="1" applyAlignment="1">
      <alignment vertical="center"/>
    </xf>
    <xf numFmtId="164" fontId="55" fillId="0" borderId="0" xfId="16" applyNumberFormat="1" applyFont="1" applyAlignment="1">
      <alignment vertical="center"/>
    </xf>
    <xf numFmtId="175" fontId="54" fillId="0" borderId="0" xfId="0" applyNumberFormat="1" applyFont="1" applyAlignment="1">
      <alignment horizontal="right" vertical="center"/>
    </xf>
    <xf numFmtId="41" fontId="54" fillId="0" borderId="0" xfId="16" applyNumberFormat="1" applyFont="1" applyAlignment="1">
      <alignment horizontal="right" vertical="center"/>
    </xf>
    <xf numFmtId="0" fontId="49" fillId="0" borderId="0" xfId="0" applyFont="1" applyAlignment="1" quotePrefix="1">
      <alignment horizontal="left" vertical="center" indent="1"/>
    </xf>
    <xf numFmtId="41" fontId="49" fillId="0" borderId="0" xfId="16" applyNumberFormat="1" applyFont="1" applyAlignment="1">
      <alignment horizontal="right" vertical="center"/>
    </xf>
    <xf numFmtId="0" fontId="49" fillId="0" borderId="0" xfId="0" applyFont="1" applyAlignment="1" quotePrefix="1">
      <alignment horizontal="left" vertical="center" indent="3"/>
    </xf>
    <xf numFmtId="43" fontId="49" fillId="0" borderId="0" xfId="16" applyFont="1" applyAlignment="1" quotePrefix="1">
      <alignment horizontal="right" vertical="center"/>
    </xf>
    <xf numFmtId="41" fontId="54" fillId="0" borderId="0" xfId="0" applyNumberFormat="1" applyFont="1" applyAlignment="1">
      <alignment horizontal="right" vertical="center"/>
    </xf>
    <xf numFmtId="0" fontId="48" fillId="0" borderId="42" xfId="0" applyFont="1" applyBorder="1" applyAlignment="1">
      <alignment vertical="center"/>
    </xf>
    <xf numFmtId="175" fontId="48" fillId="0" borderId="42" xfId="0" applyNumberFormat="1" applyFont="1" applyBorder="1" applyAlignment="1">
      <alignment vertical="center"/>
    </xf>
    <xf numFmtId="41" fontId="48" fillId="0" borderId="42" xfId="0" applyNumberFormat="1" applyFont="1" applyBorder="1" applyAlignment="1">
      <alignment vertical="center"/>
    </xf>
    <xf numFmtId="0" fontId="54" fillId="0" borderId="0" xfId="0" applyFont="1" applyBorder="1" applyAlignment="1">
      <alignment vertical="center"/>
    </xf>
    <xf numFmtId="41" fontId="54" fillId="0" borderId="0" xfId="16" applyNumberFormat="1" applyFont="1" applyBorder="1" applyAlignment="1" quotePrefix="1">
      <alignment horizontal="right" vertical="center"/>
    </xf>
    <xf numFmtId="41" fontId="56" fillId="0" borderId="0" xfId="16" applyNumberFormat="1" applyFont="1" applyBorder="1" applyAlignment="1">
      <alignment vertical="center"/>
    </xf>
    <xf numFmtId="41" fontId="56" fillId="0" borderId="0" xfId="16" applyNumberFormat="1" applyFont="1" applyBorder="1" applyAlignment="1" quotePrefix="1">
      <alignment horizontal="right" vertical="center"/>
    </xf>
    <xf numFmtId="41" fontId="49" fillId="0" borderId="41" xfId="0" applyNumberFormat="1" applyFont="1" applyBorder="1" applyAlignment="1">
      <alignment vertical="center"/>
    </xf>
    <xf numFmtId="41" fontId="48" fillId="0" borderId="41" xfId="16" applyNumberFormat="1" applyFont="1" applyBorder="1" applyAlignment="1" quotePrefix="1">
      <alignment horizontal="right" vertical="center"/>
    </xf>
    <xf numFmtId="164" fontId="54" fillId="0" borderId="0" xfId="16" applyNumberFormat="1" applyFont="1" applyAlignment="1">
      <alignment vertical="center"/>
    </xf>
    <xf numFmtId="41" fontId="54" fillId="0" borderId="0" xfId="0" applyNumberFormat="1" applyFont="1" applyBorder="1" applyAlignment="1">
      <alignment vertical="center"/>
    </xf>
    <xf numFmtId="41" fontId="54" fillId="0" borderId="0" xfId="16" applyNumberFormat="1" applyFont="1" applyBorder="1" applyAlignment="1">
      <alignment horizontal="right" vertical="center"/>
    </xf>
    <xf numFmtId="41" fontId="50" fillId="0" borderId="0" xfId="0" applyNumberFormat="1" applyFont="1" applyFill="1" applyBorder="1" applyAlignment="1">
      <alignment vertical="center"/>
    </xf>
    <xf numFmtId="41" fontId="48" fillId="0" borderId="42" xfId="16" applyNumberFormat="1" applyFont="1" applyBorder="1" applyAlignment="1">
      <alignment vertical="center"/>
    </xf>
    <xf numFmtId="49" fontId="50" fillId="0" borderId="0" xfId="0" applyNumberFormat="1" applyFont="1" applyFill="1" applyAlignment="1">
      <alignment vertical="center"/>
    </xf>
    <xf numFmtId="41" fontId="48" fillId="0" borderId="0" xfId="0" applyNumberFormat="1" applyFont="1" applyBorder="1" applyAlignment="1">
      <alignment horizontal="center" vertical="center"/>
    </xf>
    <xf numFmtId="0" fontId="54" fillId="0" borderId="0" xfId="0" applyFont="1" applyFill="1" applyBorder="1" applyAlignment="1">
      <alignment horizontal="left" vertical="center"/>
    </xf>
    <xf numFmtId="41" fontId="49" fillId="0" borderId="0" xfId="16" applyNumberFormat="1" applyFont="1" applyBorder="1" applyAlignment="1" quotePrefix="1">
      <alignment horizontal="right" vertical="center"/>
    </xf>
    <xf numFmtId="41" fontId="48" fillId="0" borderId="0" xfId="0" applyNumberFormat="1" applyFont="1" applyBorder="1" applyAlignment="1">
      <alignment vertical="center"/>
    </xf>
    <xf numFmtId="175" fontId="48" fillId="0" borderId="42" xfId="0" applyNumberFormat="1" applyFont="1" applyFill="1" applyBorder="1" applyAlignment="1" quotePrefix="1">
      <alignment horizontal="right" vertical="center"/>
    </xf>
    <xf numFmtId="41" fontId="54" fillId="0" borderId="0" xfId="16" applyNumberFormat="1" applyFont="1" applyBorder="1" applyAlignment="1">
      <alignment vertical="center"/>
    </xf>
    <xf numFmtId="41" fontId="48" fillId="0" borderId="0" xfId="16" applyNumberFormat="1" applyFont="1" applyBorder="1" applyAlignment="1">
      <alignment vertical="center"/>
    </xf>
    <xf numFmtId="41" fontId="49" fillId="0" borderId="0" xfId="0" applyNumberFormat="1" applyFont="1" applyBorder="1" applyAlignment="1">
      <alignment vertical="center"/>
    </xf>
    <xf numFmtId="41" fontId="54" fillId="0" borderId="0" xfId="16" applyNumberFormat="1" applyFont="1" applyFill="1" applyAlignment="1">
      <alignment vertical="center"/>
    </xf>
    <xf numFmtId="164" fontId="56" fillId="0" borderId="0" xfId="16" applyNumberFormat="1" applyFont="1" applyAlignment="1">
      <alignment vertical="center"/>
    </xf>
    <xf numFmtId="177" fontId="48" fillId="0" borderId="0" xfId="0" applyNumberFormat="1" applyFont="1" applyAlignment="1">
      <alignment horizontal="right" vertical="center"/>
    </xf>
    <xf numFmtId="0" fontId="50" fillId="0" borderId="0" xfId="0" applyFont="1" applyAlignment="1">
      <alignment vertical="center"/>
    </xf>
    <xf numFmtId="49" fontId="48" fillId="0" borderId="0" xfId="0" applyNumberFormat="1" applyFont="1" applyAlignment="1" quotePrefix="1">
      <alignment horizontal="right" vertical="center"/>
    </xf>
    <xf numFmtId="41" fontId="54" fillId="0" borderId="0" xfId="0" applyNumberFormat="1" applyFont="1" applyAlignment="1">
      <alignment horizontal="center" vertical="center"/>
    </xf>
    <xf numFmtId="0" fontId="49" fillId="0" borderId="0" xfId="0" applyFont="1" applyBorder="1" applyAlignment="1">
      <alignment horizontal="left" vertical="center" indent="1"/>
    </xf>
    <xf numFmtId="0" fontId="49" fillId="0" borderId="0" xfId="0" applyFont="1" applyBorder="1" applyAlignment="1">
      <alignment vertical="center"/>
    </xf>
    <xf numFmtId="164" fontId="49" fillId="0" borderId="0" xfId="16" applyNumberFormat="1" applyFont="1" applyBorder="1" applyAlignment="1" quotePrefix="1">
      <alignment horizontal="right" vertical="center"/>
    </xf>
    <xf numFmtId="41" fontId="52" fillId="0" borderId="0" xfId="16" applyNumberFormat="1" applyFont="1" applyFill="1" applyAlignment="1">
      <alignment vertical="center"/>
    </xf>
    <xf numFmtId="0" fontId="48" fillId="0" borderId="0" xfId="0" applyFont="1" applyAlignment="1">
      <alignment horizontal="center" vertical="center" wrapText="1"/>
    </xf>
    <xf numFmtId="0" fontId="48" fillId="0" borderId="2" xfId="0" applyFont="1" applyBorder="1" applyAlignment="1">
      <alignment horizontal="center" vertical="center"/>
    </xf>
    <xf numFmtId="41" fontId="48" fillId="0" borderId="2" xfId="0" applyNumberFormat="1" applyFont="1" applyBorder="1" applyAlignment="1">
      <alignment horizontal="center" vertical="center" wrapText="1"/>
    </xf>
    <xf numFmtId="41" fontId="48" fillId="0" borderId="2" xfId="16" applyNumberFormat="1" applyFont="1" applyBorder="1" applyAlignment="1">
      <alignment horizontal="center" vertical="center" wrapText="1"/>
    </xf>
    <xf numFmtId="0" fontId="50" fillId="0" borderId="0" xfId="0" applyFont="1" applyFill="1" applyAlignment="1">
      <alignment horizontal="center" vertical="center" wrapText="1"/>
    </xf>
    <xf numFmtId="164" fontId="48" fillId="0" borderId="0" xfId="16" applyNumberFormat="1" applyFont="1" applyAlignment="1">
      <alignment horizontal="center" vertical="center" wrapText="1"/>
    </xf>
    <xf numFmtId="0" fontId="55" fillId="0" borderId="0" xfId="0" applyFont="1" applyAlignment="1">
      <alignment horizontal="left" vertical="center"/>
    </xf>
    <xf numFmtId="0" fontId="55" fillId="0" borderId="0" xfId="0" applyFont="1" applyAlignment="1">
      <alignment vertical="center"/>
    </xf>
    <xf numFmtId="0" fontId="55" fillId="0" borderId="2" xfId="0" applyFont="1" applyBorder="1" applyAlignment="1">
      <alignment vertical="center"/>
    </xf>
    <xf numFmtId="41" fontId="55" fillId="0" borderId="2" xfId="0" applyNumberFormat="1" applyFont="1" applyBorder="1" applyAlignment="1">
      <alignment vertical="center"/>
    </xf>
    <xf numFmtId="41" fontId="55" fillId="0" borderId="2" xfId="16" applyNumberFormat="1" applyFont="1" applyBorder="1" applyAlignment="1">
      <alignment vertical="center"/>
    </xf>
    <xf numFmtId="0" fontId="49" fillId="0" borderId="43" xfId="0" applyFont="1" applyBorder="1" applyAlignment="1" quotePrefix="1">
      <alignment horizontal="left" vertical="center" wrapText="1"/>
    </xf>
    <xf numFmtId="41" fontId="49" fillId="0" borderId="43" xfId="0" applyNumberFormat="1" applyFont="1" applyBorder="1" applyAlignment="1">
      <alignment vertical="center"/>
    </xf>
    <xf numFmtId="0" fontId="49" fillId="0" borderId="0" xfId="0" applyFont="1" applyBorder="1" applyAlignment="1" quotePrefix="1">
      <alignment horizontal="left" vertical="center"/>
    </xf>
    <xf numFmtId="0" fontId="49" fillId="0" borderId="0" xfId="0" applyFont="1" applyBorder="1" applyAlignment="1" quotePrefix="1">
      <alignment horizontal="left" vertical="center" wrapText="1"/>
    </xf>
    <xf numFmtId="0" fontId="49" fillId="0" borderId="44" xfId="0" applyFont="1" applyBorder="1" applyAlignment="1" quotePrefix="1">
      <alignment horizontal="left" vertical="center" wrapText="1"/>
    </xf>
    <xf numFmtId="41" fontId="49" fillId="0" borderId="44" xfId="0" applyNumberFormat="1" applyFont="1" applyBorder="1" applyAlignment="1">
      <alignment vertical="center"/>
    </xf>
    <xf numFmtId="0" fontId="55" fillId="0" borderId="41" xfId="0" applyFont="1" applyBorder="1" applyAlignment="1">
      <alignment horizontal="left" vertical="center"/>
    </xf>
    <xf numFmtId="0" fontId="55" fillId="0" borderId="41" xfId="0" applyFont="1" applyBorder="1" applyAlignment="1">
      <alignment vertical="center"/>
    </xf>
    <xf numFmtId="41" fontId="55" fillId="0" borderId="41" xfId="0" applyNumberFormat="1" applyFont="1" applyBorder="1" applyAlignment="1">
      <alignment vertical="center"/>
    </xf>
    <xf numFmtId="41" fontId="55" fillId="0" borderId="41" xfId="16" applyNumberFormat="1" applyFont="1" applyBorder="1" applyAlignment="1">
      <alignment vertical="center"/>
    </xf>
    <xf numFmtId="0" fontId="55" fillId="0" borderId="2" xfId="0" applyFont="1" applyBorder="1" applyAlignment="1">
      <alignment horizontal="left" vertical="center"/>
    </xf>
    <xf numFmtId="49" fontId="48" fillId="0" borderId="0" xfId="0" applyNumberFormat="1" applyFont="1" applyAlignment="1">
      <alignment vertical="center"/>
    </xf>
    <xf numFmtId="0" fontId="49" fillId="0" borderId="0" xfId="0" applyFont="1" applyBorder="1" applyAlignment="1" quotePrefix="1">
      <alignment horizontal="left" vertical="center" indent="1"/>
    </xf>
    <xf numFmtId="10" fontId="48" fillId="0" borderId="0" xfId="0" applyNumberFormat="1" applyFont="1" applyAlignment="1">
      <alignment horizontal="center" vertical="center" wrapText="1"/>
    </xf>
    <xf numFmtId="0" fontId="48" fillId="0" borderId="45" xfId="0" applyFont="1" applyBorder="1" applyAlignment="1">
      <alignment horizontal="center" vertical="center" wrapText="1"/>
    </xf>
    <xf numFmtId="41" fontId="48" fillId="0" borderId="3" xfId="0" applyNumberFormat="1" applyFont="1" applyBorder="1" applyAlignment="1">
      <alignment horizontal="center" vertical="center" wrapText="1"/>
    </xf>
    <xf numFmtId="41" fontId="48" fillId="0" borderId="3" xfId="16" applyNumberFormat="1" applyFont="1" applyBorder="1" applyAlignment="1">
      <alignment horizontal="center" vertical="center" wrapText="1"/>
    </xf>
    <xf numFmtId="10" fontId="55" fillId="0" borderId="0" xfId="0" applyNumberFormat="1" applyFont="1" applyAlignment="1">
      <alignment horizontal="right" vertical="center"/>
    </xf>
    <xf numFmtId="0" fontId="55" fillId="0" borderId="46" xfId="0" applyFont="1" applyBorder="1" applyAlignment="1">
      <alignment vertical="center"/>
    </xf>
    <xf numFmtId="0" fontId="55" fillId="0" borderId="13" xfId="0" applyFont="1" applyBorder="1" applyAlignment="1">
      <alignment vertical="center"/>
    </xf>
    <xf numFmtId="41" fontId="55" fillId="0" borderId="13" xfId="0" applyNumberFormat="1" applyFont="1" applyBorder="1" applyAlignment="1">
      <alignment vertical="center"/>
    </xf>
    <xf numFmtId="41" fontId="55" fillId="0" borderId="13" xfId="16" applyNumberFormat="1" applyFont="1" applyBorder="1" applyAlignment="1">
      <alignment vertical="center"/>
    </xf>
    <xf numFmtId="0" fontId="49" fillId="0" borderId="47" xfId="0" applyFont="1" applyBorder="1" applyAlignment="1" quotePrefix="1">
      <alignment horizontal="left" vertical="center" indent="1"/>
    </xf>
    <xf numFmtId="41" fontId="49" fillId="0" borderId="48" xfId="0" applyNumberFormat="1" applyFont="1" applyBorder="1" applyAlignment="1">
      <alignment vertical="center"/>
    </xf>
    <xf numFmtId="0" fontId="49" fillId="0" borderId="49" xfId="0" applyFont="1" applyBorder="1" applyAlignment="1" quotePrefix="1">
      <alignment horizontal="left" vertical="center" indent="2"/>
    </xf>
    <xf numFmtId="41" fontId="49" fillId="0" borderId="13" xfId="0" applyNumberFormat="1" applyFont="1" applyBorder="1" applyAlignment="1">
      <alignment vertical="center"/>
    </xf>
    <xf numFmtId="0" fontId="49" fillId="0" borderId="50" xfId="0" applyFont="1" applyBorder="1" applyAlignment="1" quotePrefix="1">
      <alignment horizontal="left" vertical="center" indent="1"/>
    </xf>
    <xf numFmtId="41" fontId="49" fillId="0" borderId="51" xfId="0" applyNumberFormat="1" applyFont="1" applyBorder="1" applyAlignment="1">
      <alignment vertical="center"/>
    </xf>
    <xf numFmtId="0" fontId="55" fillId="0" borderId="45" xfId="0" applyFont="1" applyBorder="1" applyAlignment="1">
      <alignment vertical="center"/>
    </xf>
    <xf numFmtId="0" fontId="55" fillId="0" borderId="3" xfId="0" applyFont="1" applyBorder="1" applyAlignment="1">
      <alignment vertical="center"/>
    </xf>
    <xf numFmtId="41" fontId="55" fillId="0" borderId="3" xfId="0" applyNumberFormat="1" applyFont="1" applyBorder="1" applyAlignment="1">
      <alignment vertical="center"/>
    </xf>
    <xf numFmtId="41" fontId="55" fillId="0" borderId="3" xfId="16" applyNumberFormat="1" applyFont="1" applyBorder="1" applyAlignment="1">
      <alignment vertical="center"/>
    </xf>
    <xf numFmtId="41" fontId="49" fillId="0" borderId="52" xfId="0" applyNumberFormat="1" applyFont="1" applyBorder="1" applyAlignment="1">
      <alignment vertical="center"/>
    </xf>
    <xf numFmtId="41" fontId="57" fillId="0" borderId="0" xfId="0" applyNumberFormat="1" applyFont="1" applyFill="1" applyAlignment="1">
      <alignment vertical="center"/>
    </xf>
    <xf numFmtId="0" fontId="49" fillId="0" borderId="0" xfId="0" applyFont="1" applyBorder="1" applyAlignment="1" quotePrefix="1">
      <alignment horizontal="left" vertical="center" indent="2"/>
    </xf>
    <xf numFmtId="0" fontId="49" fillId="0" borderId="0" xfId="0" applyFont="1" applyBorder="1" applyAlignment="1">
      <alignment horizontal="left" vertical="center"/>
    </xf>
    <xf numFmtId="0" fontId="49" fillId="0" borderId="53" xfId="0" applyFont="1" applyBorder="1" applyAlignment="1" quotePrefix="1">
      <alignment horizontal="left" vertical="center" indent="1"/>
    </xf>
    <xf numFmtId="0" fontId="49" fillId="0" borderId="41" xfId="0" applyFont="1" applyBorder="1" applyAlignment="1" quotePrefix="1">
      <alignment horizontal="left" vertical="center" indent="1"/>
    </xf>
    <xf numFmtId="0" fontId="48" fillId="0" borderId="2" xfId="0" applyFont="1" applyBorder="1" applyAlignment="1">
      <alignment horizontal="center" vertical="center" wrapText="1"/>
    </xf>
    <xf numFmtId="0" fontId="55" fillId="0" borderId="49" xfId="0" applyFont="1" applyBorder="1" applyAlignment="1">
      <alignment vertical="center"/>
    </xf>
    <xf numFmtId="0" fontId="55" fillId="0" borderId="0" xfId="0" applyFont="1" applyBorder="1" applyAlignment="1">
      <alignment vertical="center"/>
    </xf>
    <xf numFmtId="0" fontId="55" fillId="0" borderId="54" xfId="0" applyFont="1" applyBorder="1" applyAlignment="1">
      <alignment vertical="center"/>
    </xf>
    <xf numFmtId="0" fontId="49" fillId="0" borderId="55" xfId="0" applyFont="1" applyBorder="1" applyAlignment="1" quotePrefix="1">
      <alignment horizontal="left" vertical="center" indent="1"/>
    </xf>
    <xf numFmtId="41" fontId="49" fillId="0" borderId="53" xfId="0" applyNumberFormat="1" applyFont="1" applyBorder="1" applyAlignment="1">
      <alignment vertical="center"/>
    </xf>
    <xf numFmtId="41" fontId="49" fillId="0" borderId="54" xfId="0" applyNumberFormat="1" applyFont="1" applyBorder="1" applyAlignment="1">
      <alignment vertical="center"/>
    </xf>
    <xf numFmtId="41" fontId="49" fillId="0" borderId="34" xfId="0" applyNumberFormat="1" applyFont="1" applyBorder="1" applyAlignment="1">
      <alignment vertical="center"/>
    </xf>
    <xf numFmtId="0" fontId="49" fillId="0" borderId="49" xfId="0" applyFont="1" applyBorder="1" applyAlignment="1" quotePrefix="1">
      <alignment horizontal="left" vertical="center" indent="1"/>
    </xf>
    <xf numFmtId="41" fontId="49" fillId="0" borderId="11" xfId="0" applyNumberFormat="1" applyFont="1" applyBorder="1" applyAlignment="1">
      <alignment vertical="center"/>
    </xf>
    <xf numFmtId="0" fontId="49" fillId="0" borderId="56" xfId="0" applyFont="1" applyBorder="1" applyAlignment="1" quotePrefix="1">
      <alignment horizontal="left" vertical="center" indent="1"/>
    </xf>
    <xf numFmtId="41" fontId="49" fillId="0" borderId="35" xfId="0" applyNumberFormat="1" applyFont="1" applyBorder="1" applyAlignment="1">
      <alignment vertical="center"/>
    </xf>
    <xf numFmtId="41" fontId="49" fillId="0" borderId="32" xfId="0" applyNumberFormat="1" applyFont="1" applyBorder="1" applyAlignment="1">
      <alignment vertical="center"/>
    </xf>
    <xf numFmtId="0" fontId="55" fillId="0" borderId="11" xfId="0" applyFont="1" applyBorder="1" applyAlignment="1">
      <alignment vertical="center"/>
    </xf>
    <xf numFmtId="14" fontId="48" fillId="0" borderId="0" xfId="16" applyNumberFormat="1" applyFont="1" applyBorder="1" applyAlignment="1" quotePrefix="1">
      <alignment horizontal="right" vertical="center"/>
    </xf>
    <xf numFmtId="0" fontId="48" fillId="0" borderId="0" xfId="0" applyFont="1" applyAlignment="1" quotePrefix="1">
      <alignment vertical="center"/>
    </xf>
    <xf numFmtId="0" fontId="48" fillId="0" borderId="0" xfId="0" applyFont="1" applyAlignment="1" quotePrefix="1">
      <alignment horizontal="left" vertical="center" indent="1"/>
    </xf>
    <xf numFmtId="41" fontId="48" fillId="0" borderId="0" xfId="0" applyNumberFormat="1" applyFont="1" applyAlignment="1">
      <alignment horizontal="center" vertical="center"/>
    </xf>
    <xf numFmtId="41" fontId="48" fillId="0" borderId="0" xfId="16" applyNumberFormat="1" applyFont="1" applyAlignment="1">
      <alignment horizontal="right" vertical="center"/>
    </xf>
    <xf numFmtId="41" fontId="54" fillId="0" borderId="0" xfId="0" applyNumberFormat="1" applyFont="1" applyBorder="1" applyAlignment="1">
      <alignment horizontal="center" vertical="center"/>
    </xf>
    <xf numFmtId="41" fontId="49" fillId="0" borderId="0" xfId="16" applyNumberFormat="1" applyFont="1" applyBorder="1" applyAlignment="1">
      <alignment horizontal="right" vertical="center"/>
    </xf>
    <xf numFmtId="164" fontId="49" fillId="0" borderId="0" xfId="16" applyNumberFormat="1" applyFont="1" applyBorder="1" applyAlignment="1">
      <alignment horizontal="center" vertical="center"/>
    </xf>
    <xf numFmtId="0" fontId="49" fillId="0" borderId="57" xfId="0" applyFont="1" applyBorder="1" applyAlignment="1">
      <alignment horizontal="left" vertical="center"/>
    </xf>
    <xf numFmtId="0" fontId="49" fillId="0" borderId="58" xfId="0" applyFont="1" applyBorder="1" applyAlignment="1">
      <alignment horizontal="left" vertical="center"/>
    </xf>
    <xf numFmtId="41" fontId="49" fillId="0" borderId="0" xfId="0" applyNumberFormat="1" applyFont="1" applyBorder="1" applyAlignment="1" quotePrefix="1">
      <alignment horizontal="left" vertical="center" indent="1"/>
    </xf>
    <xf numFmtId="41" fontId="52" fillId="0" borderId="0" xfId="16" applyNumberFormat="1" applyFont="1" applyAlignment="1">
      <alignment vertical="center"/>
    </xf>
    <xf numFmtId="0" fontId="49" fillId="0" borderId="0" xfId="0" applyFont="1" applyFill="1" applyBorder="1" applyAlignment="1" quotePrefix="1">
      <alignment horizontal="left" vertical="center" indent="1"/>
    </xf>
    <xf numFmtId="41" fontId="49" fillId="0" borderId="0" xfId="0" applyNumberFormat="1" applyFont="1" applyBorder="1" applyAlignment="1">
      <alignment horizontal="center" vertical="center"/>
    </xf>
    <xf numFmtId="43" fontId="54" fillId="0" borderId="0" xfId="16" applyFont="1" applyBorder="1" applyAlignment="1">
      <alignment horizontal="center" vertical="center"/>
    </xf>
    <xf numFmtId="43" fontId="49" fillId="0" borderId="0" xfId="16" applyFont="1" applyBorder="1" applyAlignment="1" quotePrefix="1">
      <alignment horizontal="right" vertical="center"/>
    </xf>
    <xf numFmtId="43" fontId="49" fillId="0" borderId="0" xfId="16" applyFont="1" applyBorder="1" applyAlignment="1">
      <alignment horizontal="right" vertical="center"/>
    </xf>
    <xf numFmtId="43" fontId="48" fillId="0" borderId="42" xfId="16" applyFont="1" applyBorder="1" applyAlignment="1" quotePrefix="1">
      <alignment horizontal="right" vertical="center"/>
    </xf>
    <xf numFmtId="41" fontId="52" fillId="0" borderId="0" xfId="0" applyNumberFormat="1" applyFont="1" applyBorder="1" applyAlignment="1">
      <alignment horizontal="center" vertical="center"/>
    </xf>
    <xf numFmtId="164" fontId="49" fillId="0" borderId="0" xfId="16" applyNumberFormat="1" applyFont="1" applyFill="1" applyBorder="1" applyAlignment="1">
      <alignment vertical="center"/>
    </xf>
    <xf numFmtId="43" fontId="49" fillId="0" borderId="0" xfId="16" applyFont="1" applyBorder="1" applyAlignment="1">
      <alignment horizontal="center" vertical="center"/>
    </xf>
    <xf numFmtId="43" fontId="48" fillId="0" borderId="42" xfId="16" applyFont="1" applyBorder="1" applyAlignment="1">
      <alignment vertical="center"/>
    </xf>
    <xf numFmtId="0" fontId="49" fillId="0" borderId="0" xfId="0" applyFont="1" applyBorder="1" applyAlignment="1">
      <alignment horizontal="right" vertical="center"/>
    </xf>
    <xf numFmtId="164" fontId="50" fillId="0" borderId="0" xfId="16" applyNumberFormat="1" applyFont="1" applyBorder="1" applyAlignment="1">
      <alignment vertical="center"/>
    </xf>
    <xf numFmtId="43" fontId="58" fillId="0" borderId="0" xfId="0" applyNumberFormat="1" applyFont="1" applyAlignment="1">
      <alignment vertical="center"/>
    </xf>
    <xf numFmtId="0" fontId="58" fillId="0" borderId="0" xfId="0" applyFont="1" applyAlignment="1">
      <alignment vertical="center"/>
    </xf>
    <xf numFmtId="41" fontId="49" fillId="0" borderId="0" xfId="0" applyNumberFormat="1" applyFont="1" applyBorder="1" applyAlignment="1">
      <alignment horizontal="left" vertical="center" indent="1"/>
    </xf>
    <xf numFmtId="0" fontId="54" fillId="0" borderId="0" xfId="0" applyFont="1" applyBorder="1" applyAlignment="1">
      <alignment horizontal="left" vertical="center"/>
    </xf>
    <xf numFmtId="0" fontId="54" fillId="0" borderId="0" xfId="0" applyFont="1" applyBorder="1" applyAlignment="1" quotePrefix="1">
      <alignment horizontal="left" vertical="center" indent="1"/>
    </xf>
    <xf numFmtId="0" fontId="49" fillId="0" borderId="55" xfId="0" applyFont="1" applyBorder="1" applyAlignment="1" quotePrefix="1">
      <alignment horizontal="left" vertical="center" wrapText="1" indent="1"/>
    </xf>
    <xf numFmtId="0" fontId="49" fillId="0" borderId="49" xfId="0" applyFont="1" applyBorder="1" applyAlignment="1" quotePrefix="1">
      <alignment horizontal="left" vertical="center" wrapText="1" indent="1"/>
    </xf>
    <xf numFmtId="0" fontId="49" fillId="0" borderId="56" xfId="0" applyFont="1" applyBorder="1" applyAlignment="1" quotePrefix="1">
      <alignment horizontal="left" vertical="center" wrapText="1" indent="1"/>
    </xf>
    <xf numFmtId="0" fontId="48" fillId="0" borderId="0" xfId="0" applyFont="1" applyBorder="1" applyAlignment="1">
      <alignment horizontal="left" vertical="center" indent="1"/>
    </xf>
    <xf numFmtId="0" fontId="48" fillId="0" borderId="0" xfId="0" applyFont="1" applyBorder="1" applyAlignment="1" quotePrefix="1">
      <alignment horizontal="left" vertical="center" indent="1"/>
    </xf>
    <xf numFmtId="0" fontId="48" fillId="0" borderId="29" xfId="0" applyFont="1" applyBorder="1" applyAlignment="1">
      <alignment horizontal="left" vertical="center" indent="1"/>
    </xf>
    <xf numFmtId="0" fontId="48" fillId="0" borderId="29" xfId="0" applyFont="1" applyBorder="1" applyAlignment="1" quotePrefix="1">
      <alignment horizontal="left" vertical="center" indent="1"/>
    </xf>
    <xf numFmtId="41" fontId="48" fillId="0" borderId="29" xfId="0" applyNumberFormat="1" applyFont="1" applyBorder="1" applyAlignment="1">
      <alignment vertical="center"/>
    </xf>
    <xf numFmtId="41" fontId="48" fillId="0" borderId="29" xfId="16" applyNumberFormat="1" applyFont="1" applyBorder="1" applyAlignment="1">
      <alignment vertical="center"/>
    </xf>
    <xf numFmtId="0" fontId="59" fillId="0" borderId="0" xfId="0" applyFont="1" applyAlignment="1">
      <alignment/>
    </xf>
    <xf numFmtId="2" fontId="48" fillId="0" borderId="0" xfId="0" applyNumberFormat="1" applyFont="1" applyAlignment="1">
      <alignment horizontal="left" vertical="center"/>
    </xf>
    <xf numFmtId="41" fontId="48" fillId="0" borderId="0" xfId="16" applyNumberFormat="1" applyFont="1" applyBorder="1" applyAlignment="1" quotePrefix="1">
      <alignment horizontal="right" vertical="center"/>
    </xf>
    <xf numFmtId="2" fontId="48" fillId="0" borderId="0" xfId="0" applyNumberFormat="1" applyFont="1" applyAlignment="1">
      <alignment horizontal="center" vertical="center" wrapText="1"/>
    </xf>
    <xf numFmtId="41" fontId="50" fillId="0" borderId="0" xfId="0" applyNumberFormat="1" applyFont="1" applyFill="1" applyAlignment="1">
      <alignment horizontal="center" vertical="center" wrapText="1"/>
    </xf>
    <xf numFmtId="0" fontId="48" fillId="0" borderId="2" xfId="0" applyFont="1" applyBorder="1" applyAlignment="1" quotePrefix="1">
      <alignment horizontal="left" vertical="center"/>
    </xf>
    <xf numFmtId="41" fontId="48" fillId="0" borderId="2" xfId="0" applyNumberFormat="1" applyFont="1" applyBorder="1" applyAlignment="1">
      <alignment vertical="center"/>
    </xf>
    <xf numFmtId="41" fontId="49" fillId="0" borderId="0" xfId="0" applyNumberFormat="1" applyFont="1" applyBorder="1" applyAlignment="1">
      <alignment horizontal="center" vertical="center" wrapText="1"/>
    </xf>
    <xf numFmtId="41" fontId="49" fillId="0" borderId="41" xfId="0" applyNumberFormat="1" applyFont="1" applyBorder="1" applyAlignment="1">
      <alignment horizontal="center" vertical="center" wrapText="1"/>
    </xf>
    <xf numFmtId="0" fontId="60" fillId="0" borderId="0" xfId="0" applyFont="1" applyBorder="1" applyAlignment="1" quotePrefix="1">
      <alignment horizontal="center" vertical="center"/>
    </xf>
    <xf numFmtId="41" fontId="60" fillId="0" borderId="0" xfId="0" applyNumberFormat="1" applyFont="1" applyBorder="1" applyAlignment="1">
      <alignment vertical="center"/>
    </xf>
    <xf numFmtId="41" fontId="60" fillId="0" borderId="0" xfId="0" applyNumberFormat="1" applyFont="1" applyBorder="1" applyAlignment="1">
      <alignment horizontal="center" vertical="center" wrapText="1"/>
    </xf>
    <xf numFmtId="41" fontId="49" fillId="0" borderId="0" xfId="16" applyNumberFormat="1" applyFont="1" applyBorder="1" applyAlignment="1">
      <alignment horizontal="center" vertical="center" wrapText="1"/>
    </xf>
    <xf numFmtId="0" fontId="48" fillId="0" borderId="2" xfId="0" applyFont="1" applyBorder="1" applyAlignment="1">
      <alignment vertical="center"/>
    </xf>
    <xf numFmtId="41" fontId="48" fillId="0" borderId="2" xfId="0" applyNumberFormat="1" applyFont="1" applyBorder="1" applyAlignment="1">
      <alignment horizontal="right" vertical="center"/>
    </xf>
    <xf numFmtId="41" fontId="48" fillId="0" borderId="2" xfId="16" applyNumberFormat="1" applyFont="1" applyBorder="1" applyAlignment="1">
      <alignment horizontal="center" vertical="center"/>
    </xf>
    <xf numFmtId="41" fontId="48" fillId="0" borderId="41" xfId="16" applyNumberFormat="1" applyFont="1" applyBorder="1" applyAlignment="1">
      <alignment horizontal="right" vertical="center"/>
    </xf>
    <xf numFmtId="0" fontId="49" fillId="0" borderId="29" xfId="0" applyFont="1" applyBorder="1" applyAlignment="1" quotePrefix="1">
      <alignment horizontal="left" vertical="center" indent="1"/>
    </xf>
    <xf numFmtId="41" fontId="49" fillId="0" borderId="29" xfId="16" applyNumberFormat="1" applyFont="1" applyBorder="1" applyAlignment="1">
      <alignment horizontal="center" vertical="center" wrapText="1"/>
    </xf>
    <xf numFmtId="41" fontId="49" fillId="0" borderId="29" xfId="0" applyNumberFormat="1" applyFont="1" applyBorder="1" applyAlignment="1">
      <alignment vertical="center"/>
    </xf>
    <xf numFmtId="41" fontId="49" fillId="0" borderId="29" xfId="16" applyNumberFormat="1" applyFont="1" applyBorder="1" applyAlignment="1">
      <alignment horizontal="right" vertical="center" wrapText="1"/>
    </xf>
    <xf numFmtId="0" fontId="54" fillId="0" borderId="0" xfId="0" applyFont="1" applyBorder="1" applyAlignment="1">
      <alignment horizontal="left" vertical="center" indent="1"/>
    </xf>
    <xf numFmtId="49" fontId="54" fillId="0" borderId="0" xfId="0" applyNumberFormat="1" applyFont="1" applyAlignment="1">
      <alignment horizontal="right" vertical="top"/>
    </xf>
    <xf numFmtId="0" fontId="54" fillId="0" borderId="0" xfId="0" applyFont="1" applyBorder="1" applyAlignment="1">
      <alignment horizontal="left" vertical="center" wrapText="1"/>
    </xf>
    <xf numFmtId="0" fontId="49" fillId="0" borderId="41" xfId="0" applyFont="1" applyBorder="1" applyAlignment="1">
      <alignment vertical="center"/>
    </xf>
    <xf numFmtId="41" fontId="49" fillId="0" borderId="41" xfId="16" applyNumberFormat="1" applyFont="1" applyBorder="1" applyAlignment="1">
      <alignment vertical="center"/>
    </xf>
    <xf numFmtId="41" fontId="56" fillId="0" borderId="0" xfId="0" applyNumberFormat="1" applyFont="1" applyAlignment="1">
      <alignment vertical="center"/>
    </xf>
    <xf numFmtId="37" fontId="48" fillId="0" borderId="0" xfId="0" applyNumberFormat="1" applyFont="1" applyAlignment="1">
      <alignment horizontal="left" vertical="center"/>
    </xf>
    <xf numFmtId="164" fontId="48" fillId="0" borderId="41" xfId="16" applyNumberFormat="1" applyFont="1" applyBorder="1" applyAlignment="1">
      <alignment horizontal="center" vertical="center" wrapText="1"/>
    </xf>
    <xf numFmtId="49" fontId="55" fillId="0" borderId="0" xfId="0" applyNumberFormat="1" applyFont="1" applyAlignment="1">
      <alignment vertical="center"/>
    </xf>
    <xf numFmtId="0" fontId="55" fillId="0" borderId="0" xfId="0" applyFont="1" applyBorder="1" applyAlignment="1">
      <alignment horizontal="left" vertical="center" indent="1"/>
    </xf>
    <xf numFmtId="0" fontId="55" fillId="0" borderId="0" xfId="0" applyFont="1" applyBorder="1" applyAlignment="1" quotePrefix="1">
      <alignment horizontal="left" vertical="center" indent="2"/>
    </xf>
    <xf numFmtId="41" fontId="55" fillId="0" borderId="0" xfId="0" applyNumberFormat="1" applyFont="1" applyBorder="1" applyAlignment="1">
      <alignment horizontal="left" vertical="center" indent="1"/>
    </xf>
    <xf numFmtId="41" fontId="55" fillId="0" borderId="0" xfId="16" applyNumberFormat="1" applyFont="1" applyBorder="1" applyAlignment="1">
      <alignment horizontal="center" vertical="center" wrapText="1"/>
    </xf>
    <xf numFmtId="41" fontId="61" fillId="0" borderId="0" xfId="0" applyNumberFormat="1" applyFont="1" applyAlignment="1">
      <alignment vertical="center"/>
    </xf>
    <xf numFmtId="0" fontId="49" fillId="0" borderId="0" xfId="0" applyFont="1" applyBorder="1" applyAlignment="1" quotePrefix="1">
      <alignment horizontal="left" vertical="center" indent="3"/>
    </xf>
    <xf numFmtId="0" fontId="55" fillId="0" borderId="0" xfId="0" applyFont="1" applyBorder="1" applyAlignment="1" quotePrefix="1">
      <alignment horizontal="left" vertical="center" indent="1"/>
    </xf>
    <xf numFmtId="41" fontId="55" fillId="0" borderId="0" xfId="0" applyNumberFormat="1" applyFont="1" applyBorder="1" applyAlignment="1">
      <alignment vertical="center"/>
    </xf>
    <xf numFmtId="0" fontId="49" fillId="0" borderId="29" xfId="0" applyFont="1" applyBorder="1" applyAlignment="1" quotePrefix="1">
      <alignment horizontal="left" vertical="center" indent="2"/>
    </xf>
    <xf numFmtId="41" fontId="48" fillId="0" borderId="0" xfId="16" applyNumberFormat="1" applyFont="1" applyBorder="1" applyAlignment="1">
      <alignment horizontal="center" vertical="center"/>
    </xf>
    <xf numFmtId="41" fontId="49" fillId="0" borderId="0" xfId="16" applyNumberFormat="1" applyFont="1" applyAlignment="1">
      <alignment horizontal="center" vertical="center"/>
    </xf>
    <xf numFmtId="41" fontId="49" fillId="0" borderId="0" xfId="0" applyNumberFormat="1" applyFont="1" applyAlignment="1">
      <alignment horizontal="center" vertical="center"/>
    </xf>
    <xf numFmtId="41" fontId="48" fillId="0" borderId="42" xfId="16" applyNumberFormat="1" applyFont="1" applyBorder="1" applyAlignment="1">
      <alignment horizontal="center" vertical="center"/>
    </xf>
    <xf numFmtId="41" fontId="54" fillId="0" borderId="0" xfId="16" applyNumberFormat="1" applyFont="1" applyBorder="1" applyAlignment="1">
      <alignment horizontal="center" vertical="center" wrapText="1"/>
    </xf>
    <xf numFmtId="49" fontId="48" fillId="0" borderId="0" xfId="0" applyNumberFormat="1" applyFont="1" applyFill="1" applyAlignment="1">
      <alignment horizontal="right" vertical="center"/>
    </xf>
    <xf numFmtId="0" fontId="48" fillId="0" borderId="0" xfId="0" applyFont="1" applyFill="1" applyAlignment="1">
      <alignment vertical="center"/>
    </xf>
    <xf numFmtId="10" fontId="48" fillId="0" borderId="41" xfId="0" applyNumberFormat="1" applyFont="1" applyBorder="1" applyAlignment="1">
      <alignment horizontal="center" vertical="center"/>
    </xf>
    <xf numFmtId="41" fontId="49" fillId="0" borderId="0" xfId="0" applyNumberFormat="1" applyFont="1" applyFill="1" applyAlignment="1">
      <alignment vertical="center"/>
    </xf>
    <xf numFmtId="41" fontId="48" fillId="0" borderId="42" xfId="16" applyNumberFormat="1" applyFont="1" applyFill="1" applyBorder="1" applyAlignment="1">
      <alignment horizontal="center" vertical="center"/>
    </xf>
    <xf numFmtId="41" fontId="48" fillId="0" borderId="0" xfId="16" applyNumberFormat="1" applyFont="1" applyFill="1" applyBorder="1" applyAlignment="1">
      <alignment horizontal="center" vertical="center"/>
    </xf>
    <xf numFmtId="41" fontId="62" fillId="0" borderId="0" xfId="0" applyNumberFormat="1" applyFont="1" applyAlignment="1">
      <alignment vertical="center"/>
    </xf>
    <xf numFmtId="0" fontId="53" fillId="0" borderId="0" xfId="0" applyFont="1" applyAlignment="1">
      <alignment vertical="center"/>
    </xf>
    <xf numFmtId="41" fontId="49" fillId="0" borderId="2" xfId="0" applyNumberFormat="1" applyFont="1" applyBorder="1" applyAlignment="1">
      <alignment vertical="center"/>
    </xf>
    <xf numFmtId="41" fontId="49" fillId="0" borderId="2" xfId="16" applyNumberFormat="1" applyFont="1" applyBorder="1" applyAlignment="1">
      <alignment vertical="center"/>
    </xf>
    <xf numFmtId="41" fontId="50" fillId="0" borderId="2" xfId="0" applyNumberFormat="1" applyFont="1" applyBorder="1" applyAlignment="1">
      <alignment vertical="center"/>
    </xf>
    <xf numFmtId="41" fontId="48" fillId="0" borderId="2" xfId="16" applyNumberFormat="1" applyFont="1" applyBorder="1" applyAlignment="1">
      <alignment horizontal="right" vertical="center"/>
    </xf>
    <xf numFmtId="41" fontId="53" fillId="0" borderId="0" xfId="0" applyNumberFormat="1" applyFont="1" applyBorder="1" applyAlignment="1">
      <alignment vertical="center"/>
    </xf>
    <xf numFmtId="41" fontId="49" fillId="0" borderId="0" xfId="16" applyNumberFormat="1" applyFont="1" applyFill="1" applyBorder="1" applyAlignment="1">
      <alignment vertical="center"/>
    </xf>
    <xf numFmtId="41" fontId="49" fillId="0" borderId="2" xfId="16" applyNumberFormat="1" applyFont="1" applyFill="1" applyBorder="1" applyAlignment="1">
      <alignment vertical="center"/>
    </xf>
    <xf numFmtId="41" fontId="48" fillId="0" borderId="2" xfId="16" applyNumberFormat="1" applyFont="1" applyFill="1" applyBorder="1" applyAlignment="1">
      <alignment vertical="center"/>
    </xf>
    <xf numFmtId="176" fontId="49" fillId="0" borderId="0" xfId="16" applyNumberFormat="1" applyFont="1" applyFill="1" applyBorder="1" applyAlignment="1">
      <alignment vertical="center"/>
    </xf>
    <xf numFmtId="41" fontId="48" fillId="0" borderId="2" xfId="16" applyNumberFormat="1" applyFont="1" applyBorder="1" applyAlignment="1">
      <alignment vertical="center"/>
    </xf>
    <xf numFmtId="177" fontId="48" fillId="0" borderId="0" xfId="0" applyNumberFormat="1" applyFont="1" applyAlignment="1">
      <alignment horizontal="right" vertical="top"/>
    </xf>
    <xf numFmtId="41" fontId="54" fillId="0" borderId="0" xfId="0" applyNumberFormat="1" applyFont="1" applyBorder="1" applyAlignment="1">
      <alignment horizontal="left" vertical="center" indent="1"/>
    </xf>
    <xf numFmtId="41" fontId="54" fillId="0" borderId="0" xfId="16" applyNumberFormat="1" applyFont="1" applyBorder="1" applyAlignment="1">
      <alignment horizontal="center" vertical="center"/>
    </xf>
    <xf numFmtId="0" fontId="61" fillId="0" borderId="0" xfId="0" applyFont="1" applyAlignment="1">
      <alignment vertical="center"/>
    </xf>
    <xf numFmtId="164" fontId="54" fillId="0" borderId="0" xfId="16" applyNumberFormat="1" applyFont="1" applyBorder="1" applyAlignment="1">
      <alignment horizontal="center" vertical="center"/>
    </xf>
    <xf numFmtId="0" fontId="48" fillId="0" borderId="0" xfId="0" applyFont="1" applyAlignment="1">
      <alignment horizontal="center" vertical="center"/>
    </xf>
    <xf numFmtId="164" fontId="48" fillId="0" borderId="0" xfId="36" applyNumberFormat="1" applyFont="1" applyAlignment="1">
      <alignment vertical="center"/>
      <protection/>
    </xf>
    <xf numFmtId="164" fontId="50" fillId="0" borderId="0" xfId="36" applyNumberFormat="1" applyFont="1" applyFill="1" applyAlignment="1">
      <alignment vertical="center"/>
      <protection/>
    </xf>
    <xf numFmtId="0" fontId="7" fillId="0" borderId="0" xfId="0" applyFont="1" applyAlignment="1">
      <alignment/>
    </xf>
    <xf numFmtId="49" fontId="7" fillId="0" borderId="0" xfId="0" applyNumberFormat="1" applyFont="1" applyAlignment="1">
      <alignment/>
    </xf>
    <xf numFmtId="164" fontId="7" fillId="0" borderId="0" xfId="16" applyNumberFormat="1" applyFont="1" applyAlignment="1">
      <alignment horizontal="center"/>
    </xf>
    <xf numFmtId="0" fontId="7" fillId="0" borderId="0" xfId="0" applyFont="1" applyAlignment="1">
      <alignment horizontal="left" vertical="top"/>
    </xf>
    <xf numFmtId="164" fontId="7" fillId="0" borderId="0" xfId="16" applyNumberFormat="1" applyFont="1" applyAlignment="1">
      <alignment horizontal="right"/>
    </xf>
    <xf numFmtId="49" fontId="5" fillId="0" borderId="0" xfId="0" applyNumberFormat="1" applyFont="1" applyAlignment="1">
      <alignment/>
    </xf>
    <xf numFmtId="164" fontId="5" fillId="0" borderId="0" xfId="16" applyNumberFormat="1" applyFont="1" applyAlignment="1">
      <alignment horizontal="right"/>
    </xf>
    <xf numFmtId="164" fontId="7" fillId="0" borderId="3" xfId="16" applyNumberFormat="1" applyFont="1" applyBorder="1" applyAlignment="1">
      <alignment horizontal="center" vertical="center" wrapText="1"/>
    </xf>
    <xf numFmtId="0" fontId="5" fillId="0" borderId="59" xfId="0" applyFont="1" applyBorder="1" applyAlignment="1">
      <alignment horizontal="center" vertical="center" wrapText="1"/>
    </xf>
    <xf numFmtId="0" fontId="5" fillId="0" borderId="3" xfId="0" applyFont="1" applyBorder="1" applyAlignment="1">
      <alignment horizontal="center" vertical="center" wrapText="1"/>
    </xf>
    <xf numFmtId="49" fontId="5" fillId="0" borderId="3" xfId="0" applyNumberFormat="1" applyFont="1" applyBorder="1" applyAlignment="1">
      <alignment horizontal="center" vertical="center" wrapText="1"/>
    </xf>
    <xf numFmtId="164" fontId="5" fillId="0" borderId="3" xfId="16" applyNumberFormat="1" applyFont="1" applyBorder="1" applyAlignment="1" quotePrefix="1">
      <alignment horizontal="center" vertical="center" wrapText="1"/>
    </xf>
    <xf numFmtId="0" fontId="38" fillId="0" borderId="0" xfId="0" applyFont="1" applyAlignment="1">
      <alignment/>
    </xf>
    <xf numFmtId="0" fontId="7" fillId="0" borderId="60" xfId="0" applyFont="1" applyBorder="1" applyAlignment="1">
      <alignment/>
    </xf>
    <xf numFmtId="49" fontId="7" fillId="0" borderId="13" xfId="0" applyNumberFormat="1" applyFont="1" applyBorder="1" applyAlignment="1">
      <alignment/>
    </xf>
    <xf numFmtId="0" fontId="7" fillId="0" borderId="13" xfId="0" applyFont="1" applyBorder="1" applyAlignment="1">
      <alignment horizontal="center"/>
    </xf>
    <xf numFmtId="164" fontId="7" fillId="0" borderId="13" xfId="16" applyNumberFormat="1" applyFont="1" applyBorder="1" applyAlignment="1">
      <alignment horizontal="right"/>
    </xf>
    <xf numFmtId="164" fontId="7" fillId="0" borderId="61" xfId="16" applyNumberFormat="1" applyFont="1" applyBorder="1" applyAlignment="1">
      <alignment/>
    </xf>
    <xf numFmtId="164" fontId="7" fillId="0" borderId="62" xfId="16" applyNumberFormat="1" applyFont="1" applyBorder="1" applyAlignment="1">
      <alignment/>
    </xf>
    <xf numFmtId="0" fontId="5" fillId="0" borderId="60" xfId="0" applyFont="1" applyBorder="1" applyAlignment="1">
      <alignment/>
    </xf>
    <xf numFmtId="0" fontId="5" fillId="0" borderId="13" xfId="0" applyFont="1" applyBorder="1" applyAlignment="1">
      <alignment/>
    </xf>
    <xf numFmtId="49" fontId="5" fillId="0" borderId="13" xfId="0" applyNumberFormat="1" applyFont="1" applyBorder="1" applyAlignment="1">
      <alignment horizontal="center"/>
    </xf>
    <xf numFmtId="0" fontId="5" fillId="0" borderId="13" xfId="0" applyFont="1" applyBorder="1" applyAlignment="1">
      <alignment horizontal="center"/>
    </xf>
    <xf numFmtId="164" fontId="5" fillId="0" borderId="13" xfId="16" applyNumberFormat="1" applyFont="1" applyBorder="1" applyAlignment="1">
      <alignment horizontal="right"/>
    </xf>
    <xf numFmtId="164" fontId="5" fillId="0" borderId="62" xfId="16" applyNumberFormat="1" applyFont="1" applyBorder="1" applyAlignment="1">
      <alignment/>
    </xf>
    <xf numFmtId="0" fontId="5" fillId="0" borderId="60" xfId="0" applyFont="1" applyBorder="1" applyAlignment="1">
      <alignment vertical="top"/>
    </xf>
    <xf numFmtId="0" fontId="5" fillId="0" borderId="13" xfId="0" applyFont="1" applyBorder="1" applyAlignment="1">
      <alignment vertical="top" wrapText="1"/>
    </xf>
    <xf numFmtId="164" fontId="5" fillId="0" borderId="0" xfId="16" applyNumberFormat="1" applyFont="1" applyAlignment="1" quotePrefix="1">
      <alignment/>
    </xf>
    <xf numFmtId="0" fontId="5" fillId="0" borderId="13" xfId="0" applyFont="1" applyBorder="1" applyAlignment="1">
      <alignment/>
    </xf>
    <xf numFmtId="0" fontId="5" fillId="0" borderId="60" xfId="0" applyFont="1" applyBorder="1" applyAlignment="1">
      <alignment vertical="top" wrapText="1"/>
    </xf>
    <xf numFmtId="49" fontId="5" fillId="0" borderId="13" xfId="0" applyNumberFormat="1" applyFont="1" applyBorder="1" applyAlignment="1">
      <alignment horizontal="center" vertical="top" wrapText="1"/>
    </xf>
    <xf numFmtId="0" fontId="5" fillId="0" borderId="13" xfId="0" applyFont="1" applyBorder="1" applyAlignment="1">
      <alignment horizontal="center" vertical="top" wrapText="1"/>
    </xf>
    <xf numFmtId="164" fontId="5" fillId="0" borderId="62" xfId="16" applyNumberFormat="1" applyFont="1" applyBorder="1" applyAlignment="1">
      <alignment vertical="top" wrapText="1"/>
    </xf>
    <xf numFmtId="0" fontId="7" fillId="0" borderId="63" xfId="0" applyFont="1" applyBorder="1" applyAlignment="1">
      <alignment/>
    </xf>
    <xf numFmtId="0" fontId="7" fillId="0" borderId="64" xfId="0" applyFont="1" applyBorder="1" applyAlignment="1">
      <alignment/>
    </xf>
    <xf numFmtId="49" fontId="7" fillId="0" borderId="64" xfId="0" applyNumberFormat="1" applyFont="1" applyBorder="1" applyAlignment="1">
      <alignment horizontal="center"/>
    </xf>
    <xf numFmtId="0" fontId="7" fillId="0" borderId="64" xfId="0" applyFont="1" applyBorder="1" applyAlignment="1">
      <alignment horizontal="center"/>
    </xf>
    <xf numFmtId="164" fontId="7" fillId="0" borderId="64" xfId="16" applyNumberFormat="1" applyFont="1" applyBorder="1" applyAlignment="1">
      <alignment/>
    </xf>
    <xf numFmtId="164" fontId="7" fillId="0" borderId="65" xfId="16" applyNumberFormat="1" applyFont="1" applyBorder="1" applyAlignment="1">
      <alignment/>
    </xf>
    <xf numFmtId="49" fontId="5" fillId="0" borderId="0" xfId="0" applyNumberFormat="1" applyFont="1" applyAlignment="1">
      <alignment horizontal="center"/>
    </xf>
    <xf numFmtId="49" fontId="7" fillId="0" borderId="0" xfId="0" applyNumberFormat="1" applyFont="1" applyAlignment="1">
      <alignment horizontal="center"/>
    </xf>
    <xf numFmtId="0" fontId="16" fillId="0" borderId="0" xfId="0" applyFont="1" applyBorder="1" applyAlignment="1" quotePrefix="1">
      <alignment horizontal="left"/>
    </xf>
    <xf numFmtId="0" fontId="16" fillId="0" borderId="0" xfId="0" applyFont="1" applyBorder="1" applyAlignment="1">
      <alignment horizontal="left"/>
    </xf>
    <xf numFmtId="0" fontId="5" fillId="0" borderId="0" xfId="0" applyFont="1" applyBorder="1" applyAlignment="1">
      <alignment horizontal="center"/>
    </xf>
    <xf numFmtId="0" fontId="10" fillId="0" borderId="0" xfId="0" applyFont="1" applyBorder="1" applyAlignment="1">
      <alignment horizontal="center"/>
    </xf>
    <xf numFmtId="164" fontId="10" fillId="0" borderId="0" xfId="16" applyNumberFormat="1" applyFont="1" applyBorder="1" applyAlignment="1">
      <alignment horizontal="center"/>
    </xf>
    <xf numFmtId="1" fontId="12" fillId="0" borderId="0" xfId="0" applyNumberFormat="1" applyFont="1" applyBorder="1" applyAlignment="1">
      <alignment horizontal="center"/>
    </xf>
    <xf numFmtId="164" fontId="12" fillId="0" borderId="0" xfId="16" applyNumberFormat="1" applyFont="1" applyBorder="1" applyAlignment="1">
      <alignment horizontal="center"/>
    </xf>
    <xf numFmtId="1" fontId="66" fillId="0" borderId="0" xfId="0" applyNumberFormat="1" applyFont="1" applyBorder="1" applyAlignment="1">
      <alignment horizontal="left"/>
    </xf>
    <xf numFmtId="164" fontId="12" fillId="0" borderId="0" xfId="16" applyNumberFormat="1" applyFont="1" applyAlignment="1" quotePrefix="1">
      <alignment horizontal="right"/>
    </xf>
    <xf numFmtId="164" fontId="12" fillId="0" borderId="0" xfId="16" applyNumberFormat="1" applyFont="1" applyAlignment="1" quotePrefix="1">
      <alignment horizontal="left"/>
    </xf>
    <xf numFmtId="0" fontId="5" fillId="0" borderId="33" xfId="0" applyFont="1" applyBorder="1" applyAlignment="1">
      <alignment horizontal="center"/>
    </xf>
    <xf numFmtId="0" fontId="7" fillId="0" borderId="33" xfId="0" applyFont="1" applyBorder="1" applyAlignment="1">
      <alignment horizontal="center"/>
    </xf>
    <xf numFmtId="0" fontId="7" fillId="0" borderId="0" xfId="0" applyFont="1" applyBorder="1" applyAlignment="1">
      <alignment/>
    </xf>
    <xf numFmtId="0" fontId="5" fillId="0" borderId="7" xfId="0" applyFont="1" applyBorder="1" applyAlignment="1">
      <alignment horizontal="center"/>
    </xf>
    <xf numFmtId="0" fontId="7" fillId="0" borderId="66" xfId="0" applyFont="1" applyBorder="1" applyAlignment="1">
      <alignment horizontal="center"/>
    </xf>
    <xf numFmtId="0" fontId="7" fillId="0" borderId="2" xfId="0" applyFont="1" applyBorder="1" applyAlignment="1">
      <alignment horizontal="center"/>
    </xf>
    <xf numFmtId="164" fontId="38" fillId="0" borderId="3" xfId="16" applyNumberFormat="1" applyFont="1" applyBorder="1" applyAlignment="1">
      <alignment/>
    </xf>
    <xf numFmtId="0" fontId="7" fillId="0" borderId="0" xfId="0" applyFont="1" applyBorder="1" applyAlignment="1">
      <alignment horizontal="left"/>
    </xf>
    <xf numFmtId="164" fontId="7" fillId="0" borderId="34" xfId="16" applyNumberFormat="1" applyFont="1" applyBorder="1" applyAlignment="1">
      <alignment/>
    </xf>
    <xf numFmtId="164" fontId="7" fillId="0" borderId="39" xfId="16" applyNumberFormat="1" applyFont="1" applyBorder="1" applyAlignment="1">
      <alignment/>
    </xf>
    <xf numFmtId="0" fontId="7" fillId="0" borderId="67" xfId="0" applyFont="1" applyBorder="1" applyAlignment="1">
      <alignment horizontal="center"/>
    </xf>
    <xf numFmtId="0" fontId="7" fillId="0" borderId="42" xfId="0" applyFont="1" applyBorder="1" applyAlignment="1">
      <alignment horizontal="center"/>
    </xf>
    <xf numFmtId="164" fontId="38" fillId="0" borderId="16" xfId="16" applyNumberFormat="1" applyFont="1" applyBorder="1" applyAlignment="1">
      <alignment/>
    </xf>
    <xf numFmtId="0" fontId="7" fillId="0" borderId="0" xfId="0" applyFont="1" applyBorder="1" applyAlignment="1">
      <alignment horizontal="center"/>
    </xf>
    <xf numFmtId="164" fontId="7" fillId="0" borderId="0" xfId="16" applyNumberFormat="1" applyFont="1" applyBorder="1" applyAlignment="1">
      <alignment/>
    </xf>
    <xf numFmtId="164" fontId="7" fillId="0" borderId="49" xfId="16" applyNumberFormat="1" applyFont="1" applyBorder="1" applyAlignment="1">
      <alignment/>
    </xf>
    <xf numFmtId="164" fontId="7" fillId="0" borderId="0" xfId="0" applyNumberFormat="1" applyFont="1" applyAlignment="1">
      <alignment horizontal="left"/>
    </xf>
    <xf numFmtId="164" fontId="5" fillId="0" borderId="49" xfId="16" applyNumberFormat="1" applyFont="1" applyBorder="1" applyAlignment="1">
      <alignment/>
    </xf>
    <xf numFmtId="164" fontId="5" fillId="0" borderId="0" xfId="0" applyNumberFormat="1" applyFont="1" applyAlignment="1">
      <alignment horizontal="left"/>
    </xf>
    <xf numFmtId="0" fontId="5" fillId="0" borderId="68" xfId="0" applyFont="1" applyBorder="1" applyAlignment="1">
      <alignment horizontal="center"/>
    </xf>
    <xf numFmtId="0" fontId="5" fillId="0" borderId="14" xfId="0" applyFont="1" applyBorder="1" applyAlignment="1">
      <alignment/>
    </xf>
    <xf numFmtId="164" fontId="7" fillId="0" borderId="69" xfId="16" applyNumberFormat="1" applyFont="1" applyBorder="1" applyAlignment="1">
      <alignment/>
    </xf>
    <xf numFmtId="164" fontId="38" fillId="0" borderId="13" xfId="16" applyNumberFormat="1" applyFont="1" applyBorder="1" applyAlignment="1">
      <alignment horizontal="center"/>
    </xf>
    <xf numFmtId="1" fontId="5" fillId="0" borderId="38" xfId="0" applyNumberFormat="1" applyFont="1" applyBorder="1" applyAlignment="1">
      <alignment horizontal="center"/>
    </xf>
    <xf numFmtId="43" fontId="54" fillId="0" borderId="0" xfId="16" applyFont="1" applyAlignment="1">
      <alignment vertical="center"/>
    </xf>
    <xf numFmtId="0" fontId="31" fillId="0" borderId="70" xfId="0" applyFont="1" applyBorder="1" applyAlignment="1">
      <alignment/>
    </xf>
    <xf numFmtId="0" fontId="32" fillId="0" borderId="71" xfId="0" applyFont="1" applyBorder="1" applyAlignment="1">
      <alignment/>
    </xf>
    <xf numFmtId="0" fontId="31" fillId="0" borderId="33" xfId="0" applyFont="1" applyBorder="1" applyAlignment="1">
      <alignment/>
    </xf>
    <xf numFmtId="0" fontId="32" fillId="0" borderId="33" xfId="0" applyFont="1" applyBorder="1" applyAlignment="1">
      <alignment/>
    </xf>
    <xf numFmtId="0" fontId="36" fillId="0" borderId="33" xfId="0" applyFont="1" applyBorder="1" applyAlignment="1">
      <alignment/>
    </xf>
    <xf numFmtId="0" fontId="32" fillId="0" borderId="33" xfId="0" applyFont="1" applyBorder="1" applyAlignment="1" quotePrefix="1">
      <alignment horizontal="left"/>
    </xf>
    <xf numFmtId="0" fontId="32" fillId="0" borderId="30" xfId="0" applyFont="1" applyBorder="1" applyAlignment="1">
      <alignment/>
    </xf>
    <xf numFmtId="0" fontId="40" fillId="0" borderId="33" xfId="0" applyFont="1" applyBorder="1" applyAlignment="1" quotePrefix="1">
      <alignment horizontal="center"/>
    </xf>
    <xf numFmtId="0" fontId="32" fillId="0" borderId="68" xfId="0" applyFont="1" applyBorder="1" applyAlignment="1">
      <alignment/>
    </xf>
    <xf numFmtId="0" fontId="49" fillId="0" borderId="0" xfId="0" applyFont="1" applyAlignment="1">
      <alignment/>
    </xf>
    <xf numFmtId="3" fontId="49" fillId="0" borderId="0" xfId="0" applyNumberFormat="1" applyFont="1" applyAlignment="1">
      <alignment/>
    </xf>
    <xf numFmtId="4" fontId="49" fillId="2" borderId="0" xfId="0" applyNumberFormat="1" applyFont="1" applyFill="1" applyBorder="1" applyAlignment="1">
      <alignment/>
    </xf>
    <xf numFmtId="43" fontId="49" fillId="2" borderId="0" xfId="16" applyFont="1" applyFill="1" applyBorder="1" applyAlignment="1">
      <alignment/>
    </xf>
    <xf numFmtId="164" fontId="49" fillId="0" borderId="0" xfId="16" applyNumberFormat="1" applyFont="1" applyAlignment="1">
      <alignment/>
    </xf>
    <xf numFmtId="164" fontId="7" fillId="0" borderId="72" xfId="16" applyNumberFormat="1" applyFont="1" applyBorder="1" applyAlignment="1">
      <alignment horizontal="center" vertical="center" wrapText="1"/>
    </xf>
    <xf numFmtId="164" fontId="5" fillId="0" borderId="72" xfId="16" applyNumberFormat="1" applyFont="1" applyBorder="1" applyAlignment="1" quotePrefix="1">
      <alignment horizontal="center" vertical="center" wrapText="1"/>
    </xf>
    <xf numFmtId="164" fontId="7" fillId="0" borderId="34" xfId="16" applyNumberFormat="1" applyFont="1" applyBorder="1" applyAlignment="1">
      <alignment horizontal="right"/>
    </xf>
    <xf numFmtId="164" fontId="7" fillId="0" borderId="73" xfId="16" applyNumberFormat="1" applyFont="1" applyBorder="1" applyAlignment="1">
      <alignment/>
    </xf>
    <xf numFmtId="164" fontId="7" fillId="0" borderId="5" xfId="16" applyNumberFormat="1" applyFont="1" applyBorder="1" applyAlignment="1">
      <alignment/>
    </xf>
    <xf numFmtId="164" fontId="5" fillId="0" borderId="7" xfId="0" applyNumberFormat="1" applyFont="1" applyBorder="1" applyAlignment="1">
      <alignment/>
    </xf>
    <xf numFmtId="164" fontId="37" fillId="0" borderId="27" xfId="16" applyNumberFormat="1" applyFont="1" applyBorder="1" applyAlignment="1">
      <alignment/>
    </xf>
    <xf numFmtId="164" fontId="7" fillId="0" borderId="27" xfId="16" applyNumberFormat="1" applyFont="1" applyBorder="1" applyAlignment="1">
      <alignment vertical="top"/>
    </xf>
    <xf numFmtId="164" fontId="7" fillId="0" borderId="27" xfId="0" applyNumberFormat="1" applyFont="1" applyBorder="1" applyAlignment="1">
      <alignment/>
    </xf>
    <xf numFmtId="0" fontId="7" fillId="0" borderId="33" xfId="0" applyFont="1" applyBorder="1" applyAlignment="1">
      <alignment horizontal="left"/>
    </xf>
    <xf numFmtId="0" fontId="5" fillId="0" borderId="33" xfId="0" applyFont="1" applyBorder="1" applyAlignment="1">
      <alignment horizontal="left"/>
    </xf>
    <xf numFmtId="0" fontId="5" fillId="0" borderId="33" xfId="0" applyFont="1" applyBorder="1" applyAlignment="1">
      <alignment/>
    </xf>
    <xf numFmtId="0" fontId="37" fillId="0" borderId="33" xfId="0" applyFont="1" applyBorder="1" applyAlignment="1">
      <alignment/>
    </xf>
    <xf numFmtId="0" fontId="7" fillId="0" borderId="33" xfId="0" applyFont="1" applyBorder="1" applyAlignment="1">
      <alignment/>
    </xf>
    <xf numFmtId="0" fontId="5" fillId="0" borderId="68" xfId="0" applyFont="1" applyBorder="1" applyAlignment="1">
      <alignment/>
    </xf>
    <xf numFmtId="164" fontId="49" fillId="0" borderId="0" xfId="16" applyNumberFormat="1" applyFont="1" applyAlignment="1">
      <alignment horizontal="left" vertical="center" wrapText="1"/>
    </xf>
    <xf numFmtId="4" fontId="49" fillId="0" borderId="0" xfId="0" applyNumberFormat="1" applyFont="1" applyAlignment="1">
      <alignment/>
    </xf>
    <xf numFmtId="164" fontId="5" fillId="0" borderId="12" xfId="16" applyNumberFormat="1" applyFont="1" applyBorder="1" applyAlignment="1">
      <alignment horizontal="center"/>
    </xf>
    <xf numFmtId="164" fontId="5" fillId="0" borderId="10" xfId="16" applyNumberFormat="1" applyFont="1" applyBorder="1" applyAlignment="1">
      <alignment horizontal="center"/>
    </xf>
    <xf numFmtId="0" fontId="7" fillId="0" borderId="9" xfId="0" applyFont="1" applyBorder="1" applyAlignment="1">
      <alignment/>
    </xf>
    <xf numFmtId="164" fontId="7" fillId="0" borderId="12" xfId="16" applyNumberFormat="1" applyFont="1" applyBorder="1" applyAlignment="1">
      <alignment/>
    </xf>
    <xf numFmtId="164" fontId="7" fillId="0" borderId="10" xfId="16" applyNumberFormat="1" applyFont="1" applyBorder="1" applyAlignment="1">
      <alignment/>
    </xf>
    <xf numFmtId="164" fontId="49" fillId="0" borderId="0" xfId="16" applyNumberFormat="1" applyFont="1" applyBorder="1" applyAlignment="1">
      <alignment horizontal="right" vertical="center"/>
    </xf>
    <xf numFmtId="0" fontId="49" fillId="0" borderId="0" xfId="0" applyFont="1" applyBorder="1" applyAlignment="1" quotePrefix="1">
      <alignment vertical="center"/>
    </xf>
    <xf numFmtId="0" fontId="48" fillId="0" borderId="0" xfId="0" applyFont="1" applyAlignment="1">
      <alignment horizontal="left" vertical="center" indent="1"/>
    </xf>
    <xf numFmtId="3" fontId="49" fillId="0" borderId="0" xfId="0" applyNumberFormat="1" applyFont="1" applyAlignment="1">
      <alignment/>
    </xf>
    <xf numFmtId="175" fontId="54" fillId="0" borderId="0" xfId="0" applyNumberFormat="1" applyFont="1" applyBorder="1" applyAlignment="1">
      <alignment horizontal="center" vertical="center"/>
    </xf>
    <xf numFmtId="43" fontId="49" fillId="0" borderId="57" xfId="16" applyFont="1" applyBorder="1" applyAlignment="1">
      <alignment horizontal="justify" vertical="justify"/>
    </xf>
    <xf numFmtId="43" fontId="49" fillId="0" borderId="58" xfId="16" applyFont="1" applyBorder="1" applyAlignment="1">
      <alignment horizontal="justify" vertical="justify"/>
    </xf>
    <xf numFmtId="164" fontId="49" fillId="0" borderId="0" xfId="0" applyNumberFormat="1" applyFont="1" applyBorder="1" applyAlignment="1">
      <alignment horizontal="left" vertical="center"/>
    </xf>
    <xf numFmtId="43" fontId="54" fillId="0" borderId="0" xfId="16" applyFont="1" applyAlignment="1">
      <alignment horizontal="right" vertical="center"/>
    </xf>
    <xf numFmtId="164" fontId="49" fillId="0" borderId="0" xfId="16" applyNumberFormat="1" applyFont="1" applyBorder="1" applyAlignment="1">
      <alignment horizontal="left" vertical="center"/>
    </xf>
    <xf numFmtId="41" fontId="53" fillId="0" borderId="0" xfId="0" applyNumberFormat="1" applyFont="1" applyAlignment="1">
      <alignment vertical="center"/>
    </xf>
    <xf numFmtId="0" fontId="49" fillId="0" borderId="43" xfId="0" applyFont="1" applyBorder="1" applyAlignment="1">
      <alignment horizontal="left" vertical="center"/>
    </xf>
    <xf numFmtId="49" fontId="49" fillId="0" borderId="0" xfId="0" applyNumberFormat="1" applyFont="1" applyAlignment="1">
      <alignment horizontal="right" vertical="top"/>
    </xf>
    <xf numFmtId="41" fontId="49" fillId="0" borderId="0" xfId="0" applyNumberFormat="1" applyFont="1" applyAlignment="1">
      <alignment horizontal="right" vertical="top"/>
    </xf>
    <xf numFmtId="43" fontId="49" fillId="0" borderId="0" xfId="16" applyFont="1" applyAlignment="1">
      <alignment vertical="center"/>
    </xf>
    <xf numFmtId="0" fontId="37" fillId="0" borderId="0" xfId="0" applyFont="1" applyBorder="1" applyAlignment="1">
      <alignment/>
    </xf>
    <xf numFmtId="0" fontId="5" fillId="0" borderId="9" xfId="0" applyFont="1" applyBorder="1" applyAlignment="1">
      <alignment horizontal="center"/>
    </xf>
    <xf numFmtId="0" fontId="7" fillId="0" borderId="74" xfId="0" applyFont="1" applyBorder="1" applyAlignment="1">
      <alignment horizontal="center"/>
    </xf>
    <xf numFmtId="0" fontId="5" fillId="0" borderId="75" xfId="0" applyFont="1" applyBorder="1" applyAlignment="1">
      <alignment horizontal="center"/>
    </xf>
    <xf numFmtId="0" fontId="7" fillId="0" borderId="34" xfId="0" applyFont="1" applyBorder="1" applyAlignment="1">
      <alignment/>
    </xf>
    <xf numFmtId="0" fontId="5" fillId="0" borderId="13" xfId="0" applyFont="1" applyBorder="1" applyAlignment="1" quotePrefix="1">
      <alignment/>
    </xf>
    <xf numFmtId="0" fontId="5" fillId="0" borderId="32" xfId="0" applyFont="1" applyBorder="1" applyAlignment="1" quotePrefix="1">
      <alignment/>
    </xf>
    <xf numFmtId="164" fontId="5" fillId="0" borderId="32" xfId="16" applyNumberFormat="1" applyFont="1" applyBorder="1" applyAlignment="1">
      <alignment/>
    </xf>
    <xf numFmtId="0" fontId="5" fillId="0" borderId="14" xfId="0" applyFont="1" applyBorder="1" applyAlignment="1" quotePrefix="1">
      <alignment/>
    </xf>
    <xf numFmtId="0" fontId="7" fillId="0" borderId="76" xfId="0" applyFont="1" applyBorder="1" applyAlignment="1">
      <alignment horizontal="center"/>
    </xf>
    <xf numFmtId="0" fontId="7" fillId="0" borderId="77" xfId="0" applyFont="1" applyBorder="1" applyAlignment="1">
      <alignment horizontal="center"/>
    </xf>
    <xf numFmtId="164" fontId="7" fillId="0" borderId="77" xfId="16" applyNumberFormat="1" applyFont="1" applyBorder="1" applyAlignment="1">
      <alignment horizontal="center"/>
    </xf>
    <xf numFmtId="164" fontId="7" fillId="0" borderId="78" xfId="16" applyNumberFormat="1" applyFont="1" applyBorder="1" applyAlignment="1">
      <alignment horizontal="center"/>
    </xf>
    <xf numFmtId="164" fontId="5" fillId="0" borderId="34" xfId="16" applyNumberFormat="1" applyFont="1" applyBorder="1" applyAlignment="1">
      <alignment horizontal="center"/>
    </xf>
    <xf numFmtId="164" fontId="5" fillId="0" borderId="79" xfId="16" applyNumberFormat="1" applyFont="1" applyBorder="1" applyAlignment="1">
      <alignment horizontal="center"/>
    </xf>
    <xf numFmtId="164" fontId="5" fillId="0" borderId="8" xfId="16" applyNumberFormat="1" applyFont="1" applyBorder="1" applyAlignment="1">
      <alignment horizontal="right"/>
    </xf>
    <xf numFmtId="164" fontId="5" fillId="0" borderId="80" xfId="16" applyNumberFormat="1" applyFont="1" applyBorder="1" applyAlignment="1">
      <alignment horizontal="right"/>
    </xf>
    <xf numFmtId="164" fontId="5" fillId="0" borderId="79" xfId="16" applyNumberFormat="1" applyFont="1" applyBorder="1" applyAlignment="1">
      <alignment horizontal="right"/>
    </xf>
    <xf numFmtId="43" fontId="5" fillId="0" borderId="8" xfId="16" applyNumberFormat="1" applyFont="1" applyBorder="1" applyAlignment="1">
      <alignment horizontal="right"/>
    </xf>
    <xf numFmtId="43" fontId="5" fillId="0" borderId="80" xfId="16" applyNumberFormat="1" applyFont="1" applyBorder="1" applyAlignment="1">
      <alignment horizontal="right"/>
    </xf>
    <xf numFmtId="164" fontId="5" fillId="0" borderId="27" xfId="16" applyNumberFormat="1" applyFont="1" applyBorder="1" applyAlignment="1">
      <alignment horizontal="center"/>
    </xf>
    <xf numFmtId="164" fontId="38" fillId="0" borderId="81" xfId="16" applyNumberFormat="1" applyFont="1" applyBorder="1" applyAlignment="1">
      <alignment/>
    </xf>
    <xf numFmtId="164" fontId="38" fillId="0" borderId="82" xfId="16" applyNumberFormat="1" applyFont="1" applyBorder="1" applyAlignment="1">
      <alignment/>
    </xf>
    <xf numFmtId="164" fontId="5" fillId="0" borderId="32" xfId="16" applyNumberFormat="1" applyFont="1" applyBorder="1" applyAlignment="1">
      <alignment horizontal="right"/>
    </xf>
    <xf numFmtId="164" fontId="5" fillId="0" borderId="34" xfId="16" applyNumberFormat="1" applyFont="1" applyBorder="1" applyAlignment="1">
      <alignment horizontal="right"/>
    </xf>
    <xf numFmtId="43" fontId="5" fillId="0" borderId="13" xfId="16" applyNumberFormat="1" applyFont="1" applyBorder="1" applyAlignment="1">
      <alignment horizontal="right"/>
    </xf>
    <xf numFmtId="43" fontId="5" fillId="0" borderId="32" xfId="16" applyNumberFormat="1" applyFont="1" applyBorder="1" applyAlignment="1">
      <alignment horizontal="right"/>
    </xf>
    <xf numFmtId="164" fontId="5" fillId="3" borderId="11" xfId="16" applyNumberFormat="1" applyFont="1" applyFill="1" applyBorder="1" applyAlignment="1">
      <alignment/>
    </xf>
    <xf numFmtId="49" fontId="48" fillId="0" borderId="41" xfId="16" applyNumberFormat="1" applyFont="1" applyBorder="1" applyAlignment="1">
      <alignment horizontal="right" vertical="center"/>
    </xf>
    <xf numFmtId="49" fontId="48" fillId="0" borderId="41" xfId="16" applyNumberFormat="1" applyFont="1" applyBorder="1" applyAlignment="1" quotePrefix="1">
      <alignment horizontal="right" vertical="center"/>
    </xf>
    <xf numFmtId="0" fontId="0" fillId="0" borderId="0" xfId="0" applyAlignment="1">
      <alignment wrapText="1"/>
    </xf>
    <xf numFmtId="164" fontId="0" fillId="0" borderId="0" xfId="16" applyNumberFormat="1" applyAlignment="1">
      <alignment/>
    </xf>
    <xf numFmtId="164" fontId="7" fillId="0" borderId="83" xfId="16" applyNumberFormat="1" applyFont="1" applyBorder="1" applyAlignment="1">
      <alignment horizontal="right"/>
    </xf>
    <xf numFmtId="164" fontId="5" fillId="0" borderId="61" xfId="16" applyNumberFormat="1" applyFont="1" applyBorder="1" applyAlignment="1">
      <alignment horizontal="right"/>
    </xf>
    <xf numFmtId="164" fontId="5" fillId="0" borderId="61" xfId="16" applyNumberFormat="1" applyFont="1" applyBorder="1" applyAlignment="1">
      <alignment horizontal="right" vertical="top" wrapText="1"/>
    </xf>
    <xf numFmtId="164" fontId="7" fillId="0" borderId="61" xfId="16" applyNumberFormat="1" applyFont="1" applyBorder="1" applyAlignment="1">
      <alignment horizontal="right"/>
    </xf>
    <xf numFmtId="164" fontId="5" fillId="3" borderId="8" xfId="16" applyNumberFormat="1" applyFont="1" applyFill="1" applyBorder="1" applyAlignment="1">
      <alignment/>
    </xf>
    <xf numFmtId="43" fontId="7" fillId="0" borderId="31" xfId="16" applyFont="1" applyBorder="1" applyAlignment="1" quotePrefix="1">
      <alignment horizontal="center"/>
    </xf>
    <xf numFmtId="0" fontId="54" fillId="0" borderId="0" xfId="0" applyFont="1" applyAlignment="1" quotePrefix="1">
      <alignment horizontal="left" vertical="center"/>
    </xf>
    <xf numFmtId="0" fontId="49" fillId="0" borderId="43" xfId="0" applyFont="1" applyBorder="1" applyAlignment="1" quotePrefix="1">
      <alignment horizontal="left" vertical="center"/>
    </xf>
    <xf numFmtId="0" fontId="49" fillId="0" borderId="43" xfId="0" applyFont="1" applyBorder="1" applyAlignment="1">
      <alignment vertical="center"/>
    </xf>
    <xf numFmtId="43" fontId="49" fillId="0" borderId="43" xfId="16" applyFont="1" applyBorder="1" applyAlignment="1">
      <alignment horizontal="right" vertical="center"/>
    </xf>
    <xf numFmtId="41" fontId="49" fillId="0" borderId="43" xfId="16" applyNumberFormat="1" applyFont="1" applyBorder="1" applyAlignment="1">
      <alignment horizontal="right" vertical="center"/>
    </xf>
    <xf numFmtId="164" fontId="49" fillId="0" borderId="0" xfId="16" applyNumberFormat="1" applyFont="1" applyFill="1" applyBorder="1" applyAlignment="1">
      <alignment horizontal="left" vertical="center"/>
    </xf>
    <xf numFmtId="0" fontId="0" fillId="0" borderId="0" xfId="0" applyAlignment="1">
      <alignment vertical="center"/>
    </xf>
    <xf numFmtId="164" fontId="49" fillId="0" borderId="57" xfId="16" applyNumberFormat="1" applyFont="1" applyBorder="1" applyAlignment="1">
      <alignment horizontal="left" vertical="center"/>
    </xf>
    <xf numFmtId="3" fontId="54" fillId="0" borderId="0" xfId="0" applyNumberFormat="1" applyFont="1" applyAlignment="1">
      <alignment/>
    </xf>
    <xf numFmtId="41" fontId="48" fillId="0" borderId="53" xfId="0" applyNumberFormat="1" applyFont="1" applyBorder="1" applyAlignment="1">
      <alignment vertical="center"/>
    </xf>
    <xf numFmtId="164" fontId="54" fillId="0" borderId="0" xfId="16" applyNumberFormat="1" applyFont="1" applyFill="1" applyBorder="1" applyAlignment="1">
      <alignment horizontal="left" vertical="center" indent="1"/>
    </xf>
    <xf numFmtId="41" fontId="54" fillId="0" borderId="0" xfId="16" applyNumberFormat="1" applyFont="1" applyFill="1" applyBorder="1" applyAlignment="1">
      <alignment horizontal="left" vertical="center" indent="1"/>
    </xf>
    <xf numFmtId="49" fontId="48" fillId="0" borderId="0" xfId="0" applyNumberFormat="1" applyFont="1" applyAlignment="1">
      <alignment vertical="top"/>
    </xf>
    <xf numFmtId="49" fontId="49" fillId="0" borderId="0" xfId="0" applyNumberFormat="1" applyFont="1" applyAlignment="1">
      <alignment vertical="top"/>
    </xf>
    <xf numFmtId="1" fontId="31" fillId="0" borderId="84" xfId="0" applyNumberFormat="1" applyFont="1" applyBorder="1" applyAlignment="1" quotePrefix="1">
      <alignment horizontal="center"/>
    </xf>
    <xf numFmtId="1" fontId="31" fillId="0" borderId="84" xfId="0" applyNumberFormat="1" applyFont="1" applyBorder="1" applyAlignment="1">
      <alignment horizontal="center"/>
    </xf>
    <xf numFmtId="0" fontId="5" fillId="0" borderId="0" xfId="0" applyFont="1" applyAlignment="1">
      <alignment horizontal="center"/>
    </xf>
    <xf numFmtId="1" fontId="7" fillId="0" borderId="34" xfId="0" applyNumberFormat="1" applyFont="1" applyBorder="1" applyAlignment="1">
      <alignment horizontal="center" vertical="center"/>
    </xf>
    <xf numFmtId="1" fontId="7" fillId="0" borderId="32" xfId="0" applyNumberFormat="1" applyFont="1" applyBorder="1" applyAlignment="1">
      <alignment horizontal="center" vertical="center"/>
    </xf>
    <xf numFmtId="1" fontId="31" fillId="0" borderId="34" xfId="0" applyNumberFormat="1" applyFont="1" applyBorder="1" applyAlignment="1">
      <alignment horizontal="center" vertical="center"/>
    </xf>
    <xf numFmtId="1" fontId="31" fillId="0" borderId="32" xfId="0" applyNumberFormat="1" applyFont="1" applyBorder="1" applyAlignment="1">
      <alignment horizontal="center" vertical="center"/>
    </xf>
    <xf numFmtId="43" fontId="5" fillId="0" borderId="85" xfId="16" applyFont="1" applyBorder="1" applyAlignment="1">
      <alignment horizontal="center"/>
    </xf>
    <xf numFmtId="43" fontId="5" fillId="0" borderId="86" xfId="16" applyFont="1" applyBorder="1" applyAlignment="1">
      <alignment horizontal="center"/>
    </xf>
    <xf numFmtId="1" fontId="31" fillId="0" borderId="85" xfId="0" applyNumberFormat="1" applyFont="1" applyBorder="1" applyAlignment="1">
      <alignment horizontal="center"/>
    </xf>
    <xf numFmtId="164" fontId="7" fillId="0" borderId="36" xfId="16" applyNumberFormat="1" applyFont="1" applyBorder="1" applyAlignment="1" quotePrefix="1">
      <alignment horizontal="center" vertical="center"/>
    </xf>
    <xf numFmtId="1" fontId="12" fillId="0" borderId="0" xfId="0" applyNumberFormat="1" applyFont="1" applyAlignment="1">
      <alignment horizontal="center"/>
    </xf>
    <xf numFmtId="1" fontId="9" fillId="0" borderId="0" xfId="0" applyNumberFormat="1" applyFont="1" applyAlignment="1" quotePrefix="1">
      <alignment horizontal="center"/>
    </xf>
    <xf numFmtId="43" fontId="11" fillId="0" borderId="0" xfId="16" applyFont="1" applyAlignment="1" quotePrefix="1">
      <alignment horizontal="center"/>
    </xf>
    <xf numFmtId="43" fontId="15" fillId="0" borderId="0" xfId="16" applyFont="1" applyAlignment="1">
      <alignment horizontal="center"/>
    </xf>
    <xf numFmtId="164" fontId="15" fillId="0" borderId="0" xfId="16" applyNumberFormat="1" applyFont="1" applyAlignment="1">
      <alignment horizontal="center"/>
    </xf>
    <xf numFmtId="164" fontId="11" fillId="0" borderId="0" xfId="16" applyNumberFormat="1" applyFont="1" applyBorder="1" applyAlignment="1" quotePrefix="1">
      <alignment horizontal="center"/>
    </xf>
    <xf numFmtId="164" fontId="15" fillId="0" borderId="0" xfId="16" applyNumberFormat="1" applyFont="1" applyBorder="1" applyAlignment="1">
      <alignment horizontal="center"/>
    </xf>
    <xf numFmtId="164" fontId="7" fillId="0" borderId="18" xfId="16" applyNumberFormat="1" applyFont="1" applyBorder="1" applyAlignment="1" quotePrefix="1">
      <alignment horizontal="center" vertical="center"/>
    </xf>
    <xf numFmtId="164" fontId="7" fillId="0" borderId="14" xfId="16" applyNumberFormat="1" applyFont="1" applyBorder="1" applyAlignment="1" quotePrefix="1">
      <alignment horizontal="center" vertical="center"/>
    </xf>
    <xf numFmtId="164" fontId="7" fillId="0" borderId="31" xfId="16" applyNumberFormat="1" applyFont="1" applyBorder="1" applyAlignment="1" quotePrefix="1">
      <alignment horizontal="center" vertical="center"/>
    </xf>
    <xf numFmtId="164" fontId="7" fillId="0" borderId="28" xfId="16" applyNumberFormat="1" applyFont="1" applyBorder="1" applyAlignment="1" quotePrefix="1">
      <alignment horizontal="center" vertical="center"/>
    </xf>
    <xf numFmtId="1" fontId="28" fillId="0" borderId="0" xfId="0" applyNumberFormat="1" applyFont="1" applyBorder="1" applyAlignment="1">
      <alignment horizontal="center"/>
    </xf>
    <xf numFmtId="1" fontId="65" fillId="0" borderId="0" xfId="0" applyNumberFormat="1" applyFont="1" applyBorder="1" applyAlignment="1">
      <alignment horizontal="center"/>
    </xf>
    <xf numFmtId="0" fontId="7" fillId="0" borderId="30" xfId="0" applyFont="1" applyBorder="1" applyAlignment="1">
      <alignment horizontal="center" vertical="center"/>
    </xf>
    <xf numFmtId="0" fontId="7" fillId="0" borderId="70" xfId="0" applyFont="1" applyBorder="1" applyAlignment="1">
      <alignment horizontal="center" vertical="center"/>
    </xf>
    <xf numFmtId="0" fontId="7" fillId="0" borderId="18" xfId="0" applyFont="1" applyBorder="1" applyAlignment="1">
      <alignment horizontal="center" vertical="center"/>
    </xf>
    <xf numFmtId="0" fontId="7" fillId="0" borderId="32" xfId="0" applyFont="1" applyBorder="1" applyAlignment="1">
      <alignment horizontal="center" vertical="center"/>
    </xf>
    <xf numFmtId="0" fontId="7" fillId="0" borderId="68" xfId="0" applyFont="1" applyBorder="1" applyAlignment="1">
      <alignment horizontal="center" vertical="center"/>
    </xf>
    <xf numFmtId="0" fontId="7" fillId="0" borderId="87" xfId="0" applyFont="1" applyBorder="1" applyAlignment="1">
      <alignment horizontal="center" vertical="center"/>
    </xf>
    <xf numFmtId="0" fontId="7" fillId="0" borderId="69" xfId="0" applyFont="1" applyBorder="1" applyAlignment="1">
      <alignment horizontal="center" vertical="center"/>
    </xf>
    <xf numFmtId="164" fontId="5" fillId="0" borderId="0" xfId="16" applyNumberFormat="1" applyFont="1" applyBorder="1" applyAlignment="1">
      <alignment horizontal="center"/>
    </xf>
    <xf numFmtId="164" fontId="7" fillId="0" borderId="0" xfId="16" applyNumberFormat="1" applyFont="1" applyBorder="1" applyAlignment="1">
      <alignment horizontal="center"/>
    </xf>
    <xf numFmtId="164" fontId="7" fillId="0" borderId="18" xfId="16" applyNumberFormat="1" applyFont="1" applyBorder="1" applyAlignment="1">
      <alignment horizontal="center" vertical="center"/>
    </xf>
    <xf numFmtId="164" fontId="7" fillId="0" borderId="32" xfId="16" applyNumberFormat="1" applyFont="1" applyBorder="1" applyAlignment="1" quotePrefix="1">
      <alignment horizontal="center" vertical="center"/>
    </xf>
    <xf numFmtId="164" fontId="7" fillId="0" borderId="31" xfId="16" applyNumberFormat="1" applyFont="1" applyBorder="1" applyAlignment="1">
      <alignment horizontal="center" vertical="center"/>
    </xf>
    <xf numFmtId="43" fontId="31" fillId="0" borderId="34" xfId="16" applyFont="1" applyBorder="1" applyAlignment="1">
      <alignment horizontal="center" vertical="center"/>
    </xf>
    <xf numFmtId="43" fontId="31" fillId="0" borderId="32" xfId="16" applyFont="1" applyBorder="1" applyAlignment="1">
      <alignment horizontal="center" vertical="center"/>
    </xf>
    <xf numFmtId="0" fontId="7" fillId="0" borderId="0" xfId="0" applyFont="1" applyAlignment="1">
      <alignment horizontal="center"/>
    </xf>
    <xf numFmtId="0" fontId="29" fillId="0" borderId="0" xfId="0" applyFont="1" applyAlignment="1">
      <alignment horizontal="left"/>
    </xf>
    <xf numFmtId="0" fontId="16" fillId="0" borderId="0" xfId="0" applyFont="1" applyAlignment="1">
      <alignment horizontal="left"/>
    </xf>
    <xf numFmtId="49" fontId="5" fillId="0" borderId="85" xfId="16" applyNumberFormat="1" applyFont="1" applyBorder="1" applyAlignment="1">
      <alignment horizontal="center"/>
    </xf>
    <xf numFmtId="49" fontId="5" fillId="0" borderId="84" xfId="16" applyNumberFormat="1" applyFont="1" applyBorder="1" applyAlignment="1">
      <alignment horizontal="center"/>
    </xf>
    <xf numFmtId="49" fontId="5" fillId="0" borderId="18" xfId="16" applyNumberFormat="1" applyFont="1" applyBorder="1" applyAlignment="1">
      <alignment horizontal="center" wrapText="1"/>
    </xf>
    <xf numFmtId="49" fontId="5" fillId="0" borderId="32" xfId="16" applyNumberFormat="1" applyFont="1" applyBorder="1" applyAlignment="1">
      <alignment horizontal="center" wrapText="1"/>
    </xf>
    <xf numFmtId="1" fontId="5" fillId="0" borderId="18" xfId="0" applyNumberFormat="1" applyFont="1" applyBorder="1" applyAlignment="1">
      <alignment horizontal="center" wrapText="1"/>
    </xf>
    <xf numFmtId="1" fontId="5" fillId="0" borderId="32" xfId="0" applyNumberFormat="1" applyFont="1" applyBorder="1" applyAlignment="1">
      <alignment horizontal="center" wrapText="1"/>
    </xf>
    <xf numFmtId="0" fontId="4" fillId="0" borderId="30" xfId="0" applyFont="1" applyBorder="1" applyAlignment="1">
      <alignment horizontal="center" vertical="center"/>
    </xf>
    <xf numFmtId="0" fontId="4" fillId="0" borderId="70" xfId="0" applyFont="1" applyBorder="1" applyAlignment="1">
      <alignment horizontal="center" vertical="center"/>
    </xf>
    <xf numFmtId="1" fontId="9" fillId="0" borderId="0" xfId="0" applyNumberFormat="1" applyFont="1" applyAlignment="1">
      <alignment horizontal="center"/>
    </xf>
    <xf numFmtId="43" fontId="30" fillId="0" borderId="0" xfId="16" applyFont="1" applyAlignment="1">
      <alignment horizontal="center"/>
    </xf>
    <xf numFmtId="0" fontId="8" fillId="0" borderId="0" xfId="0" applyFont="1" applyAlignment="1">
      <alignment horizontal="center"/>
    </xf>
    <xf numFmtId="0" fontId="8" fillId="0" borderId="0" xfId="0" applyFont="1" applyAlignment="1" quotePrefix="1">
      <alignment horizontal="center"/>
    </xf>
    <xf numFmtId="0" fontId="8" fillId="0" borderId="0" xfId="0" applyFont="1" applyBorder="1" applyAlignment="1" quotePrefix="1">
      <alignment horizontal="center"/>
    </xf>
    <xf numFmtId="0" fontId="8" fillId="0" borderId="0" xfId="0" applyFont="1" applyBorder="1" applyAlignment="1">
      <alignment horizontal="center"/>
    </xf>
    <xf numFmtId="1" fontId="7" fillId="0" borderId="85" xfId="0" applyNumberFormat="1" applyFont="1" applyBorder="1" applyAlignment="1">
      <alignment horizontal="center"/>
    </xf>
    <xf numFmtId="1" fontId="7" fillId="0" borderId="86" xfId="0" applyNumberFormat="1" applyFont="1" applyBorder="1" applyAlignment="1">
      <alignment horizontal="center"/>
    </xf>
    <xf numFmtId="43" fontId="7" fillId="0" borderId="39" xfId="16" applyFont="1" applyBorder="1" applyAlignment="1">
      <alignment horizontal="center" vertical="center"/>
    </xf>
    <xf numFmtId="43" fontId="7" fillId="0" borderId="36" xfId="16" applyFont="1" applyBorder="1" applyAlignment="1">
      <alignment horizontal="center" vertical="center"/>
    </xf>
    <xf numFmtId="0" fontId="4" fillId="0" borderId="33" xfId="0" applyFont="1" applyBorder="1" applyAlignment="1">
      <alignment horizontal="center" vertical="center"/>
    </xf>
    <xf numFmtId="164" fontId="7" fillId="0" borderId="0" xfId="16" applyNumberFormat="1" applyFont="1" applyAlignment="1">
      <alignment horizontal="center"/>
    </xf>
    <xf numFmtId="164" fontId="63" fillId="0" borderId="0" xfId="16" applyNumberFormat="1" applyFont="1" applyAlignment="1">
      <alignment horizontal="center"/>
    </xf>
    <xf numFmtId="49" fontId="7" fillId="0" borderId="0" xfId="0" applyNumberFormat="1" applyFont="1" applyAlignment="1">
      <alignment horizontal="center"/>
    </xf>
    <xf numFmtId="164" fontId="7" fillId="0" borderId="88" xfId="16" applyNumberFormat="1" applyFont="1" applyBorder="1" applyAlignment="1">
      <alignment horizontal="center" vertical="center" wrapText="1"/>
    </xf>
    <xf numFmtId="164" fontId="7" fillId="0" borderId="89" xfId="16" applyNumberFormat="1" applyFont="1" applyBorder="1" applyAlignment="1">
      <alignment horizontal="center" vertical="center" wrapText="1"/>
    </xf>
    <xf numFmtId="49" fontId="7" fillId="0" borderId="90" xfId="0" applyNumberFormat="1" applyFont="1" applyBorder="1" applyAlignment="1">
      <alignment horizontal="center" vertical="center" wrapText="1"/>
    </xf>
    <xf numFmtId="49" fontId="7" fillId="0" borderId="32" xfId="0" applyNumberFormat="1" applyFont="1" applyBorder="1" applyAlignment="1">
      <alignment horizontal="center" vertical="center" wrapText="1"/>
    </xf>
    <xf numFmtId="0" fontId="7" fillId="0" borderId="90" xfId="0" applyFont="1" applyBorder="1" applyAlignment="1">
      <alignment horizontal="center" vertical="center" wrapText="1"/>
    </xf>
    <xf numFmtId="0" fontId="7" fillId="0" borderId="32" xfId="0" applyFont="1" applyBorder="1" applyAlignment="1">
      <alignment horizontal="center" vertical="center" wrapText="1"/>
    </xf>
    <xf numFmtId="0" fontId="4" fillId="0" borderId="0" xfId="0" applyFont="1" applyAlignment="1">
      <alignment horizontal="center"/>
    </xf>
    <xf numFmtId="0" fontId="64" fillId="0" borderId="0" xfId="0" applyFont="1" applyAlignment="1">
      <alignment horizontal="center"/>
    </xf>
    <xf numFmtId="49" fontId="5" fillId="0" borderId="0" xfId="0" applyNumberFormat="1" applyFont="1" applyAlignment="1">
      <alignment horizontal="center"/>
    </xf>
    <xf numFmtId="0" fontId="67" fillId="0" borderId="91" xfId="0" applyFont="1" applyBorder="1" applyAlignment="1">
      <alignment horizontal="center" vertical="center" wrapText="1"/>
    </xf>
    <xf numFmtId="0" fontId="67" fillId="0" borderId="92" xfId="0" applyFont="1" applyBorder="1" applyAlignment="1">
      <alignment horizontal="center" vertical="center" wrapText="1"/>
    </xf>
    <xf numFmtId="0" fontId="55" fillId="0" borderId="2" xfId="0" applyFont="1" applyBorder="1" applyAlignment="1">
      <alignment horizontal="left" vertical="center"/>
    </xf>
    <xf numFmtId="0" fontId="49" fillId="0" borderId="0" xfId="0" applyFont="1" applyBorder="1" applyAlignment="1" quotePrefix="1">
      <alignment vertical="center" wrapText="1"/>
    </xf>
    <xf numFmtId="0" fontId="0" fillId="0" borderId="0" xfId="0" applyFont="1" applyBorder="1" applyAlignment="1">
      <alignment vertical="center" wrapText="1"/>
    </xf>
    <xf numFmtId="0" fontId="49" fillId="0" borderId="58" xfId="0" applyFont="1" applyBorder="1" applyAlignment="1" quotePrefix="1">
      <alignment horizontal="left" vertical="center"/>
    </xf>
    <xf numFmtId="0" fontId="49" fillId="0" borderId="53" xfId="0" applyFont="1" applyBorder="1" applyAlignment="1">
      <alignment horizontal="left" vertical="center" wrapText="1"/>
    </xf>
    <xf numFmtId="0" fontId="49" fillId="0" borderId="43" xfId="0" applyFont="1" applyBorder="1" applyAlignment="1">
      <alignment horizontal="left" vertical="justify"/>
    </xf>
    <xf numFmtId="0" fontId="49" fillId="0" borderId="0" xfId="0" applyFont="1" applyBorder="1" applyAlignment="1">
      <alignment horizontal="left" vertical="top" wrapText="1"/>
    </xf>
    <xf numFmtId="0" fontId="49" fillId="0" borderId="57" xfId="0" applyFont="1" applyBorder="1" applyAlignment="1">
      <alignment horizontal="left" vertical="justify"/>
    </xf>
    <xf numFmtId="0" fontId="49" fillId="0" borderId="58" xfId="0" applyFont="1" applyBorder="1" applyAlignment="1">
      <alignment horizontal="left" vertical="justify" wrapText="1"/>
    </xf>
    <xf numFmtId="0" fontId="48" fillId="0" borderId="0" xfId="16" applyNumberFormat="1" applyFont="1" applyFill="1" applyAlignment="1">
      <alignment horizontal="justify" vertical="center" wrapText="1"/>
    </xf>
    <xf numFmtId="0" fontId="48" fillId="0" borderId="0" xfId="16" applyNumberFormat="1" applyFont="1" applyFill="1" applyAlignment="1" quotePrefix="1">
      <alignment horizontal="justify" vertical="center" wrapText="1"/>
    </xf>
    <xf numFmtId="164" fontId="48" fillId="0" borderId="0" xfId="36" applyNumberFormat="1" applyFont="1" applyBorder="1" applyAlignment="1">
      <alignment horizontal="center" vertical="center"/>
      <protection/>
    </xf>
    <xf numFmtId="164" fontId="48" fillId="0" borderId="0" xfId="16" applyNumberFormat="1" applyFont="1" applyBorder="1" applyAlignment="1">
      <alignment horizontal="center" vertical="center"/>
    </xf>
    <xf numFmtId="0" fontId="49" fillId="0" borderId="0" xfId="16" applyNumberFormat="1" applyFont="1" applyAlignment="1" quotePrefix="1">
      <alignment horizontal="justify" vertical="center" wrapText="1"/>
    </xf>
    <xf numFmtId="0" fontId="49" fillId="0" borderId="0" xfId="16" applyNumberFormat="1" applyFont="1" applyAlignment="1">
      <alignment horizontal="justify" vertical="center" wrapText="1"/>
    </xf>
    <xf numFmtId="0" fontId="49" fillId="0" borderId="0" xfId="16" applyNumberFormat="1" applyFont="1" applyAlignment="1" quotePrefix="1">
      <alignment horizontal="left" vertical="center" wrapText="1"/>
    </xf>
    <xf numFmtId="0" fontId="49" fillId="0" borderId="5" xfId="0" applyFont="1" applyBorder="1" applyAlignment="1" quotePrefix="1">
      <alignment vertical="center" wrapText="1"/>
    </xf>
    <xf numFmtId="0" fontId="0" fillId="0" borderId="5" xfId="0" applyFont="1" applyBorder="1" applyAlignment="1">
      <alignment vertical="center" wrapText="1"/>
    </xf>
    <xf numFmtId="14" fontId="49" fillId="0" borderId="0" xfId="16" applyNumberFormat="1" applyFont="1" applyAlignment="1" quotePrefix="1">
      <alignment horizontal="justify" vertical="center" wrapText="1"/>
    </xf>
    <xf numFmtId="0" fontId="49" fillId="0" borderId="0" xfId="16" applyNumberFormat="1" applyFont="1" applyFill="1" applyAlignment="1" quotePrefix="1">
      <alignment horizontal="left" vertical="center" wrapText="1" indent="1"/>
    </xf>
    <xf numFmtId="0" fontId="49" fillId="0" borderId="0" xfId="16" applyNumberFormat="1" applyFont="1" applyFill="1" applyAlignment="1">
      <alignment horizontal="left" vertical="center" wrapText="1" indent="1"/>
    </xf>
    <xf numFmtId="14" fontId="49" fillId="0" borderId="0" xfId="16" applyNumberFormat="1" applyFont="1" applyAlignment="1" quotePrefix="1">
      <alignment horizontal="left" vertical="center" wrapText="1"/>
    </xf>
    <xf numFmtId="0" fontId="49" fillId="0" borderId="0" xfId="16" applyNumberFormat="1" applyFont="1" applyFill="1" applyAlignment="1" quotePrefix="1">
      <alignment horizontal="justify" vertical="center" wrapText="1"/>
    </xf>
    <xf numFmtId="0" fontId="49" fillId="0" borderId="0" xfId="16" applyNumberFormat="1" applyFont="1" applyFill="1" applyAlignment="1">
      <alignment horizontal="justify" vertical="center" wrapText="1"/>
    </xf>
    <xf numFmtId="0" fontId="49" fillId="0" borderId="0" xfId="0" applyFont="1" applyBorder="1" applyAlignment="1" quotePrefix="1">
      <alignment horizontal="left" vertical="center" wrapText="1" indent="1"/>
    </xf>
    <xf numFmtId="0" fontId="49" fillId="0" borderId="41" xfId="0" applyFont="1" applyBorder="1" applyAlignment="1" quotePrefix="1">
      <alignment horizontal="left" vertical="center" wrapText="1" indent="1"/>
    </xf>
    <xf numFmtId="164" fontId="49" fillId="0" borderId="0" xfId="16" applyNumberFormat="1" applyFont="1" applyBorder="1" applyAlignment="1">
      <alignment horizontal="center" vertical="center"/>
    </xf>
    <xf numFmtId="164" fontId="54" fillId="0" borderId="0" xfId="16" applyNumberFormat="1" applyFont="1" applyBorder="1" applyAlignment="1">
      <alignment horizontal="center" vertical="center"/>
    </xf>
    <xf numFmtId="164" fontId="48" fillId="0" borderId="0" xfId="36" applyNumberFormat="1" applyFont="1" applyBorder="1" applyAlignment="1">
      <alignment horizontal="center" vertical="center" wrapText="1"/>
      <protection/>
    </xf>
    <xf numFmtId="0" fontId="49" fillId="0" borderId="0" xfId="0" applyFont="1" applyBorder="1" applyAlignment="1" quotePrefix="1">
      <alignment horizontal="left" vertical="center" wrapText="1"/>
    </xf>
    <xf numFmtId="0" fontId="49" fillId="0" borderId="53" xfId="0" applyFont="1" applyBorder="1" applyAlignment="1" quotePrefix="1">
      <alignment horizontal="left" vertical="center" wrapText="1"/>
    </xf>
    <xf numFmtId="0" fontId="49" fillId="0" borderId="41" xfId="0" applyFont="1" applyBorder="1" applyAlignment="1" quotePrefix="1">
      <alignment horizontal="left" vertical="center" wrapText="1"/>
    </xf>
    <xf numFmtId="0" fontId="54" fillId="0" borderId="0" xfId="0" applyFont="1" applyBorder="1" applyAlignment="1">
      <alignment horizontal="left" vertical="center" wrapText="1"/>
    </xf>
    <xf numFmtId="0" fontId="0" fillId="0" borderId="0" xfId="0" applyAlignment="1">
      <alignment vertical="center" wrapText="1"/>
    </xf>
    <xf numFmtId="0" fontId="49" fillId="0" borderId="0" xfId="0" applyFont="1" applyBorder="1" applyAlignment="1" quotePrefix="1">
      <alignment horizontal="left" vertical="center" wrapText="1" indent="3"/>
    </xf>
    <xf numFmtId="0" fontId="49" fillId="0" borderId="0" xfId="0" applyFont="1" applyBorder="1" applyAlignment="1">
      <alignment horizontal="left" vertical="center" wrapText="1" indent="3"/>
    </xf>
    <xf numFmtId="0" fontId="54" fillId="0" borderId="0" xfId="0" applyFont="1" applyFill="1" applyBorder="1" applyAlignment="1" quotePrefix="1">
      <alignment horizontal="left" vertical="center" indent="2"/>
    </xf>
    <xf numFmtId="0" fontId="48" fillId="0" borderId="34" xfId="0" applyFont="1" applyBorder="1" applyAlignment="1">
      <alignment horizontal="center" vertical="center" wrapText="1"/>
    </xf>
    <xf numFmtId="0" fontId="48" fillId="0" borderId="32" xfId="0" applyFont="1" applyBorder="1" applyAlignment="1">
      <alignment horizontal="center" vertical="center" wrapText="1"/>
    </xf>
    <xf numFmtId="0" fontId="48" fillId="0" borderId="45" xfId="0" applyFont="1" applyBorder="1" applyAlignment="1">
      <alignment horizontal="center" vertical="center" wrapText="1"/>
    </xf>
    <xf numFmtId="0" fontId="48" fillId="0" borderId="2" xfId="0" applyFont="1" applyBorder="1" applyAlignment="1">
      <alignment horizontal="center" vertical="center" wrapText="1"/>
    </xf>
    <xf numFmtId="0" fontId="48" fillId="0" borderId="37" xfId="0" applyFont="1" applyBorder="1" applyAlignment="1">
      <alignment horizontal="center" vertical="center" wrapText="1"/>
    </xf>
    <xf numFmtId="0" fontId="48" fillId="0" borderId="0" xfId="16" applyNumberFormat="1" applyFont="1" applyFill="1" applyAlignment="1">
      <alignment horizontal="justify" vertical="top" wrapText="1"/>
    </xf>
    <xf numFmtId="0" fontId="48" fillId="0" borderId="0" xfId="16" applyNumberFormat="1" applyFont="1" applyFill="1" applyAlignment="1" quotePrefix="1">
      <alignment horizontal="justify" vertical="top" wrapText="1"/>
    </xf>
    <xf numFmtId="0" fontId="49" fillId="0" borderId="0" xfId="0" applyFont="1" applyAlignment="1">
      <alignment vertical="top" wrapText="1"/>
    </xf>
    <xf numFmtId="0" fontId="0" fillId="0" borderId="0" xfId="0" applyAlignment="1">
      <alignment vertical="top" wrapText="1"/>
    </xf>
    <xf numFmtId="0" fontId="49" fillId="0" borderId="0" xfId="16" applyNumberFormat="1" applyFont="1" applyFill="1" applyAlignment="1" quotePrefix="1">
      <alignment horizontal="left" vertical="center" wrapText="1"/>
    </xf>
    <xf numFmtId="0" fontId="48" fillId="0" borderId="0" xfId="0" applyFont="1" applyAlignment="1">
      <alignment vertical="center" wrapText="1"/>
    </xf>
    <xf numFmtId="0" fontId="49" fillId="0" borderId="0" xfId="16" applyNumberFormat="1" applyFont="1" applyAlignment="1" quotePrefix="1">
      <alignment vertical="top" wrapText="1"/>
    </xf>
    <xf numFmtId="0" fontId="49" fillId="0" borderId="53" xfId="0" applyFont="1" applyBorder="1" applyAlignment="1" quotePrefix="1">
      <alignment horizontal="left" vertical="top" wrapText="1"/>
    </xf>
    <xf numFmtId="0" fontId="49" fillId="0" borderId="0" xfId="0" applyFont="1" applyBorder="1" applyAlignment="1" quotePrefix="1">
      <alignment horizontal="left" vertical="top" wrapText="1"/>
    </xf>
    <xf numFmtId="0" fontId="54" fillId="0" borderId="0" xfId="0" applyFont="1" applyBorder="1" applyAlignment="1">
      <alignment horizontal="left" vertical="top" wrapText="1"/>
    </xf>
    <xf numFmtId="41" fontId="48" fillId="0" borderId="2" xfId="16" applyNumberFormat="1" applyFont="1" applyBorder="1" applyAlignment="1">
      <alignment horizontal="center" vertical="center" wrapText="1"/>
    </xf>
    <xf numFmtId="41" fontId="48" fillId="0" borderId="37" xfId="16" applyNumberFormat="1" applyFont="1" applyBorder="1" applyAlignment="1">
      <alignment horizontal="center" vertical="center" wrapText="1"/>
    </xf>
    <xf numFmtId="41" fontId="48" fillId="0" borderId="45" xfId="16" applyNumberFormat="1" applyFont="1" applyBorder="1" applyAlignment="1">
      <alignment horizontal="center" vertical="center" wrapText="1"/>
    </xf>
    <xf numFmtId="0" fontId="49" fillId="0" borderId="5" xfId="0" applyFont="1" applyBorder="1" applyAlignment="1" quotePrefix="1">
      <alignment horizontal="left" vertical="top" wrapText="1"/>
    </xf>
    <xf numFmtId="0" fontId="49" fillId="0" borderId="0" xfId="0" applyFont="1" applyBorder="1" applyAlignment="1">
      <alignment horizontal="left" vertical="center" wrapText="1"/>
    </xf>
    <xf numFmtId="0" fontId="48" fillId="0" borderId="2" xfId="0" applyFont="1" applyBorder="1" applyAlignment="1">
      <alignment horizontal="center" vertical="center"/>
    </xf>
    <xf numFmtId="0" fontId="49" fillId="0" borderId="0" xfId="0" applyFont="1" applyBorder="1" applyAlignment="1">
      <alignment horizontal="left" vertical="center" wrapText="1" indent="1"/>
    </xf>
  </cellXfs>
  <cellStyles count="46">
    <cellStyle name="Normal" xfId="0"/>
    <cellStyle name="category" xfId="15"/>
    <cellStyle name="Comma" xfId="16"/>
    <cellStyle name="Comma [0]" xfId="17"/>
    <cellStyle name="Comma0" xfId="18"/>
    <cellStyle name="Currency" xfId="19"/>
    <cellStyle name="Currency [0]" xfId="20"/>
    <cellStyle name="Currency0" xfId="21"/>
    <cellStyle name="Date" xfId="22"/>
    <cellStyle name="EN CO.," xfId="23"/>
    <cellStyle name="Fixed" xfId="24"/>
    <cellStyle name="Followed Hyperlink" xfId="25"/>
    <cellStyle name="Grey" xfId="26"/>
    <cellStyle name="HEADER" xfId="27"/>
    <cellStyle name="Header1" xfId="28"/>
    <cellStyle name="Header2" xfId="29"/>
    <cellStyle name="Heading 1" xfId="30"/>
    <cellStyle name="Heading 2" xfId="31"/>
    <cellStyle name="Hyperlink" xfId="32"/>
    <cellStyle name="Input [yellow]" xfId="33"/>
    <cellStyle name="Model" xfId="34"/>
    <cellStyle name="Normal - Style1" xfId="35"/>
    <cellStyle name="Normal_CDKT" xfId="36"/>
    <cellStyle name="Normal_KQKD2" xfId="37"/>
    <cellStyle name="Normal_socai-131" xfId="38"/>
    <cellStyle name="Percent" xfId="39"/>
    <cellStyle name="Percent [2]" xfId="40"/>
    <cellStyle name="subhead" xfId="41"/>
    <cellStyle name="Total" xfId="42"/>
    <cellStyle name="똿뗦먛귟 [0.00]_PRODUCT DETAIL Q1" xfId="43"/>
    <cellStyle name="똿뗦먛귟_PRODUCT DETAIL Q1" xfId="44"/>
    <cellStyle name="믅됞 [0.00]_PRODUCT DETAIL Q1" xfId="45"/>
    <cellStyle name="믅됞_PRODUCT DETAIL Q1" xfId="46"/>
    <cellStyle name="백분율_95" xfId="47"/>
    <cellStyle name="뷭?_BOOKSHIP" xfId="48"/>
    <cellStyle name="一般_BCTC012000Year.VIET(New)" xfId="49"/>
    <cellStyle name="千分位[0]_Book1" xfId="50"/>
    <cellStyle name="千分位_Book1" xfId="51"/>
    <cellStyle name="콤마 [0]_1202" xfId="52"/>
    <cellStyle name="콤마_1202" xfId="53"/>
    <cellStyle name="통화 [0]_1202" xfId="54"/>
    <cellStyle name="통화_1202" xfId="55"/>
    <cellStyle name="표준_(정보부문)월별인원계획" xfId="56"/>
    <cellStyle name="표준_kc-elec system check list" xfId="57"/>
    <cellStyle name="貨幣 [0]_Book1" xfId="58"/>
    <cellStyle name="貨幣_Book1" xfId="5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2121DE"/>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A.I.%20J.S.C\Bcao%20Tai%20chinh\2007\KQKD\KQKD_Q2_2007_QD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A.I.%20J.S.C\Bcao%20Tai%20chinh\2007\TMQT\TMQT_Q2_200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A.I.%20J.S.C\Bcao%20Tai%20chinh\2007\LCTT\LCTT_NHAP_Q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QKD"/>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S"/>
      <sheetName val="TS-A"/>
      <sheetName val="NV"/>
      <sheetName val="NV-A"/>
      <sheetName val="KQ1"/>
      <sheetName val="KQ1-A"/>
      <sheetName val="LCTT_V_TT"/>
      <sheetName val="LCTT_A_TT"/>
      <sheetName val="TM_V"/>
      <sheetName val="TM_A"/>
    </sheetNames>
    <sheetDataSet>
      <sheetData sheetId="0">
        <row r="1">
          <cell r="A1" t="str">
            <v>COÂNG TY COÅ PHAÀN NOÂNG DÖÔÏC HAI</v>
          </cell>
        </row>
        <row r="8">
          <cell r="G8">
            <v>14951775393</v>
          </cell>
        </row>
        <row r="10">
          <cell r="G10">
            <v>0</v>
          </cell>
          <cell r="H10">
            <v>0</v>
          </cell>
        </row>
        <row r="14">
          <cell r="F14" t="str">
            <v>VI.02</v>
          </cell>
          <cell r="G14">
            <v>129484740678</v>
          </cell>
        </row>
        <row r="20">
          <cell r="G20">
            <v>1102561644</v>
          </cell>
        </row>
        <row r="23">
          <cell r="G23">
            <v>118564457247</v>
          </cell>
          <cell r="H23">
            <v>141871791362</v>
          </cell>
        </row>
        <row r="28">
          <cell r="G28">
            <v>0</v>
          </cell>
          <cell r="H28">
            <v>0</v>
          </cell>
        </row>
        <row r="34">
          <cell r="F34" t="str">
            <v>V.06</v>
          </cell>
          <cell r="G34">
            <v>0</v>
          </cell>
          <cell r="H34">
            <v>0</v>
          </cell>
        </row>
        <row r="35">
          <cell r="F35" t="str">
            <v>V.07</v>
          </cell>
          <cell r="G35">
            <v>0</v>
          </cell>
          <cell r="H35">
            <v>0</v>
          </cell>
        </row>
        <row r="38">
          <cell r="G38">
            <v>7583574773</v>
          </cell>
          <cell r="H38">
            <v>11197505876</v>
          </cell>
        </row>
        <row r="39">
          <cell r="G39">
            <v>14885614780</v>
          </cell>
          <cell r="H39">
            <v>18503663987</v>
          </cell>
        </row>
        <row r="40">
          <cell r="G40">
            <v>-7302040007</v>
          </cell>
          <cell r="H40">
            <v>-7306158111</v>
          </cell>
        </row>
        <row r="41">
          <cell r="G41">
            <v>0</v>
          </cell>
          <cell r="H41">
            <v>0</v>
          </cell>
        </row>
        <row r="42">
          <cell r="G42">
            <v>0</v>
          </cell>
        </row>
        <row r="43">
          <cell r="G43">
            <v>0</v>
          </cell>
          <cell r="H43">
            <v>0</v>
          </cell>
        </row>
        <row r="44">
          <cell r="G44">
            <v>2231842312</v>
          </cell>
          <cell r="H44">
            <v>0</v>
          </cell>
        </row>
        <row r="45">
          <cell r="G45">
            <v>2231842312</v>
          </cell>
          <cell r="H45">
            <v>0</v>
          </cell>
        </row>
        <row r="46">
          <cell r="G46">
            <v>0</v>
          </cell>
          <cell r="H46">
            <v>0</v>
          </cell>
        </row>
        <row r="47">
          <cell r="H47">
            <v>0</v>
          </cell>
        </row>
        <row r="54">
          <cell r="F54" t="str">
            <v>V.13</v>
          </cell>
          <cell r="G54">
            <v>0</v>
          </cell>
          <cell r="H54">
            <v>0</v>
          </cell>
        </row>
        <row r="57">
          <cell r="G57">
            <v>3783306702</v>
          </cell>
          <cell r="H57">
            <v>0</v>
          </cell>
        </row>
        <row r="58">
          <cell r="G58">
            <v>0</v>
          </cell>
          <cell r="H58">
            <v>0</v>
          </cell>
        </row>
      </sheetData>
      <sheetData sheetId="2">
        <row r="8">
          <cell r="G8">
            <v>21198000000</v>
          </cell>
          <cell r="H8">
            <v>54498000000</v>
          </cell>
        </row>
        <row r="9">
          <cell r="G9">
            <v>41672573371</v>
          </cell>
        </row>
        <row r="10">
          <cell r="G10">
            <v>4058796500</v>
          </cell>
        </row>
        <row r="11">
          <cell r="G11">
            <v>599054390</v>
          </cell>
          <cell r="H11">
            <v>1996958225</v>
          </cell>
        </row>
        <row r="13">
          <cell r="G13">
            <v>0</v>
          </cell>
          <cell r="H13">
            <v>0</v>
          </cell>
        </row>
        <row r="16">
          <cell r="G16">
            <v>48830057567</v>
          </cell>
        </row>
        <row r="20">
          <cell r="G20">
            <v>0</v>
          </cell>
          <cell r="H20">
            <v>0</v>
          </cell>
        </row>
        <row r="22">
          <cell r="G22">
            <v>0</v>
          </cell>
        </row>
        <row r="23">
          <cell r="G23">
            <v>0</v>
          </cell>
          <cell r="H23">
            <v>0</v>
          </cell>
        </row>
        <row r="27">
          <cell r="G27">
            <v>165687120695</v>
          </cell>
          <cell r="H27">
            <v>130276709561</v>
          </cell>
        </row>
        <row r="28">
          <cell r="G28">
            <v>114000000000</v>
          </cell>
          <cell r="H28">
            <v>114000000000</v>
          </cell>
        </row>
        <row r="41">
          <cell r="F41" t="str">
            <v>V.23</v>
          </cell>
          <cell r="G41">
            <v>0</v>
          </cell>
          <cell r="H41">
            <v>0</v>
          </cell>
        </row>
      </sheetData>
      <sheetData sheetId="4">
        <row r="9">
          <cell r="E9">
            <v>200334479976</v>
          </cell>
        </row>
        <row r="11">
          <cell r="E11">
            <v>887271625</v>
          </cell>
        </row>
        <row r="12">
          <cell r="E12">
            <v>2700728557</v>
          </cell>
        </row>
        <row r="21">
          <cell r="E21">
            <v>0</v>
          </cell>
          <cell r="F21">
            <v>0</v>
          </cell>
        </row>
        <row r="22">
          <cell r="E22">
            <v>0</v>
          </cell>
        </row>
        <row r="23">
          <cell r="E23">
            <v>35440411134</v>
          </cell>
          <cell r="F23">
            <v>26982079367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35">
          <cell r="C35">
            <v>82673685</v>
          </cell>
        </row>
        <row r="67">
          <cell r="C67">
            <v>14917512885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99"/>
  <sheetViews>
    <sheetView workbookViewId="0" topLeftCell="A25">
      <selection activeCell="B28" sqref="B28"/>
    </sheetView>
  </sheetViews>
  <sheetFormatPr defaultColWidth="9.140625" defaultRowHeight="12.75"/>
  <cols>
    <col min="1" max="1" width="4.28125" style="209" customWidth="1"/>
    <col min="2" max="2" width="43.57421875" style="3" customWidth="1"/>
    <col min="3" max="4" width="21.7109375" style="202" customWidth="1"/>
    <col min="5" max="5" width="16.7109375" style="54" hidden="1" customWidth="1"/>
    <col min="6" max="6" width="13.57421875" style="3" customWidth="1"/>
    <col min="7" max="7" width="11.00390625" style="3" customWidth="1"/>
    <col min="8" max="8" width="10.00390625" style="3" customWidth="1"/>
    <col min="9" max="16384" width="9.140625" style="3" customWidth="1"/>
  </cols>
  <sheetData>
    <row r="1" spans="1:4" ht="15.75">
      <c r="A1" s="554" t="s">
        <v>496</v>
      </c>
      <c r="B1" s="554"/>
      <c r="C1" s="708" t="s">
        <v>361</v>
      </c>
      <c r="D1" s="708"/>
    </row>
    <row r="2" spans="1:4" ht="15.75">
      <c r="A2" s="555" t="s">
        <v>498</v>
      </c>
      <c r="B2" s="555"/>
      <c r="C2" s="709" t="s">
        <v>1105</v>
      </c>
      <c r="D2" s="709"/>
    </row>
    <row r="3" spans="1:4" ht="15.75">
      <c r="A3" s="555" t="s">
        <v>499</v>
      </c>
      <c r="B3" s="555"/>
      <c r="C3" s="709" t="s">
        <v>362</v>
      </c>
      <c r="D3" s="709"/>
    </row>
    <row r="4" spans="1:4" ht="14.25">
      <c r="A4" s="556"/>
      <c r="B4" s="557"/>
      <c r="C4" s="558"/>
      <c r="D4" s="558"/>
    </row>
    <row r="5" spans="1:4" ht="21">
      <c r="A5" s="714" t="s">
        <v>363</v>
      </c>
      <c r="B5" s="714"/>
      <c r="C5" s="714"/>
      <c r="D5" s="714"/>
    </row>
    <row r="6" spans="1:4" ht="19.5">
      <c r="A6" s="715" t="s">
        <v>123</v>
      </c>
      <c r="B6" s="715"/>
      <c r="C6" s="715"/>
      <c r="D6" s="715"/>
    </row>
    <row r="7" spans="1:4" ht="14.25">
      <c r="A7" s="81"/>
      <c r="B7" s="559"/>
      <c r="C7" s="560"/>
      <c r="D7" s="560"/>
    </row>
    <row r="8" spans="1:4" ht="15.75">
      <c r="A8" s="561" t="s">
        <v>364</v>
      </c>
      <c r="B8" s="561"/>
      <c r="C8" s="560"/>
      <c r="D8" s="560"/>
    </row>
    <row r="9" spans="1:4" ht="15" thickBot="1">
      <c r="A9" s="54"/>
      <c r="C9" s="562"/>
      <c r="D9" s="563" t="s">
        <v>365</v>
      </c>
    </row>
    <row r="10" spans="1:4" ht="18.75" customHeight="1" thickTop="1">
      <c r="A10" s="716" t="s">
        <v>295</v>
      </c>
      <c r="B10" s="721" t="s">
        <v>366</v>
      </c>
      <c r="C10" s="710" t="s">
        <v>367</v>
      </c>
      <c r="D10" s="712" t="s">
        <v>368</v>
      </c>
    </row>
    <row r="11" spans="1:4" ht="15" thickBot="1">
      <c r="A11" s="720"/>
      <c r="B11" s="722"/>
      <c r="C11" s="711"/>
      <c r="D11" s="713"/>
    </row>
    <row r="12" spans="1:4" ht="15" thickTop="1">
      <c r="A12" s="564"/>
      <c r="B12" s="82"/>
      <c r="C12" s="181"/>
      <c r="D12" s="85"/>
    </row>
    <row r="13" spans="1:5" s="4" customFormat="1" ht="15.75">
      <c r="A13" s="565" t="s">
        <v>369</v>
      </c>
      <c r="B13" s="566" t="s">
        <v>1081</v>
      </c>
      <c r="C13" s="145">
        <f>SUM(C14:C18)</f>
        <v>361832894230</v>
      </c>
      <c r="D13" s="146">
        <f>SUM(D14:D18)</f>
        <v>490068567770</v>
      </c>
      <c r="E13" s="77"/>
    </row>
    <row r="14" spans="1:4" ht="14.25">
      <c r="A14" s="567">
        <v>1</v>
      </c>
      <c r="B14" s="533" t="s">
        <v>995</v>
      </c>
      <c r="C14" s="71">
        <f>CDKT!E15</f>
        <v>11606994933</v>
      </c>
      <c r="D14" s="85">
        <f>CDKT!D15</f>
        <v>90596479670</v>
      </c>
    </row>
    <row r="15" spans="1:4" ht="14.25">
      <c r="A15" s="567">
        <v>2</v>
      </c>
      <c r="B15" s="533" t="s">
        <v>1009</v>
      </c>
      <c r="C15" s="71">
        <f>CDKT!E18</f>
        <v>0</v>
      </c>
      <c r="D15" s="85">
        <f>CDKT!D18</f>
        <v>0</v>
      </c>
    </row>
    <row r="16" spans="1:4" ht="14.25">
      <c r="A16" s="567">
        <v>3</v>
      </c>
      <c r="B16" s="533" t="s">
        <v>370</v>
      </c>
      <c r="C16" s="71">
        <f>CDKT!E21</f>
        <v>158386803294</v>
      </c>
      <c r="D16" s="85">
        <f>CDKT!D21</f>
        <v>197100358149</v>
      </c>
    </row>
    <row r="17" spans="1:4" ht="14.25">
      <c r="A17" s="564">
        <v>4</v>
      </c>
      <c r="B17" s="81" t="s">
        <v>1031</v>
      </c>
      <c r="C17" s="57">
        <f>CDKT!E28</f>
        <v>186967791864</v>
      </c>
      <c r="D17" s="85">
        <f>CDKT!D28</f>
        <v>196763670897</v>
      </c>
    </row>
    <row r="18" spans="1:4" ht="14.25">
      <c r="A18" s="564">
        <v>5</v>
      </c>
      <c r="B18" s="81" t="s">
        <v>371</v>
      </c>
      <c r="C18" s="57">
        <f>CDKT!E31</f>
        <v>4871304139</v>
      </c>
      <c r="D18" s="85">
        <f>CDKT!D31</f>
        <v>5608059054</v>
      </c>
    </row>
    <row r="19" spans="1:5" s="4" customFormat="1" ht="15.75">
      <c r="A19" s="565" t="s">
        <v>313</v>
      </c>
      <c r="B19" s="566" t="s">
        <v>372</v>
      </c>
      <c r="C19" s="145">
        <f>C20+C21+C26+C27+C28</f>
        <v>34891181927</v>
      </c>
      <c r="D19" s="146">
        <f>D20+D21+D26+D27+D28</f>
        <v>83022118086</v>
      </c>
      <c r="E19" s="77"/>
    </row>
    <row r="20" spans="1:5" s="4" customFormat="1" ht="15.75">
      <c r="A20" s="564">
        <v>1</v>
      </c>
      <c r="B20" s="82" t="s">
        <v>1082</v>
      </c>
      <c r="C20" s="57">
        <f>CDKT!E38</f>
        <v>0</v>
      </c>
      <c r="D20" s="85">
        <f>CDKT!D38</f>
        <v>0</v>
      </c>
      <c r="E20" s="77"/>
    </row>
    <row r="21" spans="1:4" ht="14.25">
      <c r="A21" s="564">
        <v>2</v>
      </c>
      <c r="B21" s="82" t="s">
        <v>373</v>
      </c>
      <c r="C21" s="57">
        <f>SUM(C22:C25)</f>
        <v>15671016444</v>
      </c>
      <c r="D21" s="85">
        <f>SUM(D22:D25)</f>
        <v>60517181008</v>
      </c>
    </row>
    <row r="22" spans="1:4" ht="14.25">
      <c r="A22" s="564"/>
      <c r="B22" s="82" t="s">
        <v>374</v>
      </c>
      <c r="C22" s="144">
        <f>CDKT!E45</f>
        <v>8120498585</v>
      </c>
      <c r="D22" s="660">
        <f>CDKT!D45</f>
        <v>8526803688</v>
      </c>
    </row>
    <row r="23" spans="1:4" ht="14.25">
      <c r="A23" s="564"/>
      <c r="B23" s="81" t="s">
        <v>1083</v>
      </c>
      <c r="C23" s="57">
        <f>CDKT!E51</f>
        <v>7072859678</v>
      </c>
      <c r="D23" s="85">
        <f>CDKT!D51</f>
        <v>7078133916</v>
      </c>
    </row>
    <row r="24" spans="1:4" ht="14.25">
      <c r="A24" s="564"/>
      <c r="B24" s="82" t="s">
        <v>1084</v>
      </c>
      <c r="C24" s="57">
        <f>CDKT!E48</f>
        <v>0</v>
      </c>
      <c r="D24" s="85">
        <f>CDKT!D48</f>
        <v>0</v>
      </c>
    </row>
    <row r="25" spans="1:4" ht="14.25">
      <c r="A25" s="564"/>
      <c r="B25" s="82" t="s">
        <v>1085</v>
      </c>
      <c r="C25" s="57">
        <f>CDKT!E54</f>
        <v>477658181</v>
      </c>
      <c r="D25" s="85">
        <f>CDKT!D54</f>
        <v>44912243404</v>
      </c>
    </row>
    <row r="26" spans="1:4" ht="14.25">
      <c r="A26" s="564">
        <v>3</v>
      </c>
      <c r="B26" s="81" t="s">
        <v>1086</v>
      </c>
      <c r="C26" s="57">
        <f>CDKT!E55</f>
        <v>0</v>
      </c>
      <c r="D26" s="85">
        <f>CDKT!D55</f>
        <v>0</v>
      </c>
    </row>
    <row r="27" spans="1:4" ht="14.25">
      <c r="A27" s="564">
        <v>4</v>
      </c>
      <c r="B27" s="82" t="s">
        <v>375</v>
      </c>
      <c r="C27" s="57">
        <f>CDKT!E58</f>
        <v>16555000000</v>
      </c>
      <c r="D27" s="85">
        <f>CDKT!D58</f>
        <v>20007055000</v>
      </c>
    </row>
    <row r="28" spans="1:5" s="4" customFormat="1" ht="15.75">
      <c r="A28" s="564">
        <v>5</v>
      </c>
      <c r="B28" s="82" t="s">
        <v>376</v>
      </c>
      <c r="C28" s="647">
        <f>CDKT!E63</f>
        <v>2665165483</v>
      </c>
      <c r="D28" s="85">
        <f>CDKT!D63</f>
        <v>2497882078</v>
      </c>
      <c r="E28" s="54">
        <v>244</v>
      </c>
    </row>
    <row r="29" spans="1:5" s="4" customFormat="1" ht="15.75" customHeight="1">
      <c r="A29" s="568" t="s">
        <v>333</v>
      </c>
      <c r="B29" s="569" t="s">
        <v>416</v>
      </c>
      <c r="C29" s="570">
        <f>C13+C19</f>
        <v>396724076157</v>
      </c>
      <c r="D29" s="661">
        <f>D13+D19</f>
        <v>573090685856</v>
      </c>
      <c r="E29" s="77"/>
    </row>
    <row r="30" spans="1:5" s="4" customFormat="1" ht="15.75">
      <c r="A30" s="565" t="s">
        <v>377</v>
      </c>
      <c r="B30" s="571" t="s">
        <v>378</v>
      </c>
      <c r="C30" s="572">
        <f>SUM(C31:C32)</f>
        <v>212856799014</v>
      </c>
      <c r="D30" s="573">
        <f>SUM(D31:D32)</f>
        <v>376239150603</v>
      </c>
      <c r="E30" s="77"/>
    </row>
    <row r="31" spans="1:5" s="4" customFormat="1" ht="15.75">
      <c r="A31" s="564">
        <v>1</v>
      </c>
      <c r="B31" s="81" t="s">
        <v>379</v>
      </c>
      <c r="C31" s="57">
        <f>CDKT!E72</f>
        <v>212756977852</v>
      </c>
      <c r="D31" s="85">
        <f>CDKT!D72</f>
        <v>376139329441</v>
      </c>
      <c r="E31" s="77"/>
    </row>
    <row r="32" spans="1:4" ht="14.25">
      <c r="A32" s="564">
        <v>2</v>
      </c>
      <c r="B32" s="82" t="s">
        <v>380</v>
      </c>
      <c r="C32" s="57">
        <f>CDKT!E83</f>
        <v>99821162</v>
      </c>
      <c r="D32" s="85">
        <f>CDKT!D83</f>
        <v>99821162</v>
      </c>
    </row>
    <row r="33" spans="1:5" s="4" customFormat="1" ht="15.75">
      <c r="A33" s="565" t="s">
        <v>381</v>
      </c>
      <c r="B33" s="566" t="s">
        <v>1087</v>
      </c>
      <c r="C33" s="145">
        <f>C34+C44</f>
        <v>183867277143</v>
      </c>
      <c r="D33" s="146">
        <f>D34+D44</f>
        <v>196851535253</v>
      </c>
      <c r="E33" s="77"/>
    </row>
    <row r="34" spans="1:4" ht="14.25">
      <c r="A34" s="564">
        <v>1</v>
      </c>
      <c r="B34" s="82" t="s">
        <v>1088</v>
      </c>
      <c r="C34" s="57">
        <f>SUM(C35:C43)</f>
        <v>174460330160</v>
      </c>
      <c r="D34" s="85">
        <f>SUM(D35:D43)</f>
        <v>188400072598</v>
      </c>
    </row>
    <row r="35" spans="1:5" ht="14.25">
      <c r="A35" s="564"/>
      <c r="B35" s="82" t="s">
        <v>1089</v>
      </c>
      <c r="C35" s="57">
        <f>CDKT!E93</f>
        <v>114000000000</v>
      </c>
      <c r="D35" s="85">
        <f>CDKT!D93</f>
        <v>114000000000</v>
      </c>
      <c r="E35" s="54">
        <v>4111</v>
      </c>
    </row>
    <row r="36" spans="1:5" ht="14.25">
      <c r="A36" s="564"/>
      <c r="B36" s="82" t="s">
        <v>1090</v>
      </c>
      <c r="C36" s="57">
        <f>CDKT!E94</f>
        <v>0</v>
      </c>
      <c r="D36" s="85">
        <f>CDKT!D94</f>
        <v>0</v>
      </c>
      <c r="E36" s="54">
        <v>4112</v>
      </c>
    </row>
    <row r="37" spans="1:5" ht="14.25">
      <c r="A37" s="564"/>
      <c r="B37" s="82" t="s">
        <v>1091</v>
      </c>
      <c r="C37" s="57">
        <f>CDKT!E95</f>
        <v>0</v>
      </c>
      <c r="D37" s="85">
        <f>CDKT!D95</f>
        <v>0</v>
      </c>
      <c r="E37" s="54" t="s">
        <v>579</v>
      </c>
    </row>
    <row r="38" spans="1:5" ht="14.25">
      <c r="A38" s="564"/>
      <c r="B38" s="82" t="s">
        <v>382</v>
      </c>
      <c r="C38" s="57">
        <f>CDKT!E96</f>
        <v>0</v>
      </c>
      <c r="D38" s="85">
        <f>CDKT!D96</f>
        <v>0</v>
      </c>
      <c r="E38" s="54">
        <v>419</v>
      </c>
    </row>
    <row r="39" spans="1:4" ht="14.25">
      <c r="A39" s="564"/>
      <c r="B39" s="82" t="s">
        <v>1092</v>
      </c>
      <c r="C39" s="57">
        <f>CDKT!E97</f>
        <v>0</v>
      </c>
      <c r="D39" s="85">
        <f>CDKT!D97</f>
        <v>0</v>
      </c>
    </row>
    <row r="40" spans="1:4" ht="14.25">
      <c r="A40" s="564"/>
      <c r="B40" s="82" t="s">
        <v>1093</v>
      </c>
      <c r="C40" s="57">
        <f>CDKT!E98</f>
        <v>0</v>
      </c>
      <c r="D40" s="85">
        <f>CDKT!D98</f>
        <v>0</v>
      </c>
    </row>
    <row r="41" spans="1:4" ht="14.25">
      <c r="A41" s="564"/>
      <c r="B41" s="82" t="s">
        <v>383</v>
      </c>
      <c r="C41" s="57">
        <f>CDKT!E99+CDKT!E100+CDKT!E101</f>
        <v>60460330160</v>
      </c>
      <c r="D41" s="85">
        <f>CDKT!D99+CDKT!D100+CDKT!D101</f>
        <v>60460330160</v>
      </c>
    </row>
    <row r="42" spans="1:4" ht="14.25">
      <c r="A42" s="564"/>
      <c r="B42" s="82" t="s">
        <v>1094</v>
      </c>
      <c r="C42" s="57">
        <f>CDKT!E102</f>
        <v>0</v>
      </c>
      <c r="D42" s="85">
        <f>CDKT!D102</f>
        <v>13939742438</v>
      </c>
    </row>
    <row r="43" spans="1:4" ht="14.25">
      <c r="A43" s="564"/>
      <c r="B43" s="82" t="s">
        <v>1095</v>
      </c>
      <c r="C43" s="57">
        <f>CDKT!E103</f>
        <v>0</v>
      </c>
      <c r="D43" s="85">
        <f>CDKT!D103</f>
        <v>0</v>
      </c>
    </row>
    <row r="44" spans="1:4" ht="14.25">
      <c r="A44" s="564">
        <v>2</v>
      </c>
      <c r="B44" s="82" t="s">
        <v>384</v>
      </c>
      <c r="C44" s="57">
        <f>SUM(C45:C47)</f>
        <v>9406946983</v>
      </c>
      <c r="D44" s="85">
        <f>SUM(D45:D47)</f>
        <v>8451462655</v>
      </c>
    </row>
    <row r="45" spans="1:4" ht="14.25">
      <c r="A45" s="564"/>
      <c r="B45" s="82" t="s">
        <v>1098</v>
      </c>
      <c r="C45" s="57">
        <f>CDKT!E105</f>
        <v>9406946983</v>
      </c>
      <c r="D45" s="85">
        <f>CDKT!D105</f>
        <v>8451462655</v>
      </c>
    </row>
    <row r="46" spans="1:4" ht="14.25">
      <c r="A46" s="564"/>
      <c r="B46" s="82" t="s">
        <v>1096</v>
      </c>
      <c r="C46" s="57">
        <f>CDKT!E106</f>
        <v>0</v>
      </c>
      <c r="D46" s="85">
        <f>CDKT!D106</f>
        <v>0</v>
      </c>
    </row>
    <row r="47" spans="1:4" ht="14.25">
      <c r="A47" s="564"/>
      <c r="B47" s="82" t="s">
        <v>1097</v>
      </c>
      <c r="C47" s="57">
        <f>CDKT!E107</f>
        <v>0</v>
      </c>
      <c r="D47" s="85">
        <f>CDKT!D107</f>
        <v>0</v>
      </c>
    </row>
    <row r="48" spans="1:5" s="4" customFormat="1" ht="16.5" thickBot="1">
      <c r="A48" s="574" t="s">
        <v>41</v>
      </c>
      <c r="B48" s="575" t="s">
        <v>421</v>
      </c>
      <c r="C48" s="576">
        <f>C30+C33</f>
        <v>396724076157</v>
      </c>
      <c r="D48" s="662">
        <f>D30+D33</f>
        <v>573090685856</v>
      </c>
      <c r="E48" s="77"/>
    </row>
    <row r="49" spans="1:5" s="4" customFormat="1" ht="16.5" thickTop="1">
      <c r="A49" s="577"/>
      <c r="B49" s="577"/>
      <c r="C49" s="578">
        <f>C48-C29</f>
        <v>0</v>
      </c>
      <c r="D49" s="578">
        <f>D48-D29</f>
        <v>0</v>
      </c>
      <c r="E49" s="77"/>
    </row>
    <row r="50" spans="1:5" s="4" customFormat="1" ht="15.75">
      <c r="A50" s="577"/>
      <c r="B50" s="577"/>
      <c r="C50" s="578"/>
      <c r="D50" s="578"/>
      <c r="E50" s="77"/>
    </row>
    <row r="51" spans="1:4" ht="14.25">
      <c r="A51" s="82"/>
      <c r="B51" s="82"/>
      <c r="C51" s="93"/>
      <c r="D51" s="93"/>
    </row>
    <row r="52" spans="1:4" ht="15.75">
      <c r="A52" s="561" t="s">
        <v>385</v>
      </c>
      <c r="B52" s="82"/>
      <c r="C52" s="93"/>
      <c r="D52" s="93"/>
    </row>
    <row r="53" ht="15" thickBot="1"/>
    <row r="54" spans="1:4" ht="15" thickTop="1">
      <c r="A54" s="716" t="s">
        <v>295</v>
      </c>
      <c r="B54" s="718" t="s">
        <v>296</v>
      </c>
      <c r="C54" s="725" t="s">
        <v>386</v>
      </c>
      <c r="D54" s="727" t="s">
        <v>387</v>
      </c>
    </row>
    <row r="55" spans="1:4" ht="14.25">
      <c r="A55" s="717"/>
      <c r="B55" s="719"/>
      <c r="C55" s="726"/>
      <c r="D55" s="702"/>
    </row>
    <row r="56" spans="1:5" ht="15.75">
      <c r="A56" s="564">
        <v>1</v>
      </c>
      <c r="B56" s="533" t="s">
        <v>43</v>
      </c>
      <c r="C56" s="579">
        <f>KQKD!D11</f>
        <v>150137110834</v>
      </c>
      <c r="D56" s="573">
        <f>KQKD!F11</f>
        <v>150137110834</v>
      </c>
      <c r="E56" s="580"/>
    </row>
    <row r="57" spans="1:4" ht="14.25">
      <c r="A57" s="564">
        <v>2</v>
      </c>
      <c r="B57" s="533" t="s">
        <v>50</v>
      </c>
      <c r="C57" s="581"/>
      <c r="D57" s="85"/>
    </row>
    <row r="58" spans="1:5" ht="14.25">
      <c r="A58" s="564">
        <v>3</v>
      </c>
      <c r="B58" s="533" t="s">
        <v>388</v>
      </c>
      <c r="C58" s="581">
        <f>C56</f>
        <v>150137110834</v>
      </c>
      <c r="D58" s="85">
        <f>D56-D57</f>
        <v>150137110834</v>
      </c>
      <c r="E58" s="582"/>
    </row>
    <row r="59" spans="1:5" ht="14.25">
      <c r="A59" s="564">
        <v>4</v>
      </c>
      <c r="B59" s="533" t="s">
        <v>67</v>
      </c>
      <c r="C59" s="581">
        <f>KQKD!D18</f>
        <v>126879141650</v>
      </c>
      <c r="D59" s="85">
        <f>KQKD!F18</f>
        <v>126879141650</v>
      </c>
      <c r="E59" s="582"/>
    </row>
    <row r="60" spans="1:8" ht="14.25">
      <c r="A60" s="564">
        <v>5</v>
      </c>
      <c r="B60" s="533" t="s">
        <v>389</v>
      </c>
      <c r="C60" s="581">
        <f>C58-C59</f>
        <v>23257969184</v>
      </c>
      <c r="D60" s="85">
        <f>D58-D59</f>
        <v>23257969184</v>
      </c>
      <c r="E60" s="582"/>
      <c r="F60" s="210"/>
      <c r="H60" s="210"/>
    </row>
    <row r="61" spans="1:5" ht="14.25">
      <c r="A61" s="564">
        <v>6</v>
      </c>
      <c r="B61" s="533" t="s">
        <v>59</v>
      </c>
      <c r="C61" s="581">
        <f>KQKD!D20</f>
        <v>2272542545</v>
      </c>
      <c r="D61" s="85">
        <f>KQKD!F20</f>
        <v>2272542545</v>
      </c>
      <c r="E61" s="582"/>
    </row>
    <row r="62" spans="1:5" ht="14.25">
      <c r="A62" s="564">
        <v>7</v>
      </c>
      <c r="B62" s="533" t="s">
        <v>77</v>
      </c>
      <c r="C62" s="581">
        <f>KQKD!D21</f>
        <v>3225447873</v>
      </c>
      <c r="D62" s="85">
        <f>KQKD!F21</f>
        <v>3225447873</v>
      </c>
      <c r="E62" s="582"/>
    </row>
    <row r="63" spans="1:5" ht="14.25">
      <c r="A63" s="564">
        <v>8</v>
      </c>
      <c r="B63" s="533" t="s">
        <v>390</v>
      </c>
      <c r="C63" s="581">
        <f>KQKD!D23</f>
        <v>5408485801</v>
      </c>
      <c r="D63" s="85">
        <f>KQKD!F23</f>
        <v>5408485801</v>
      </c>
      <c r="E63" s="582"/>
    </row>
    <row r="64" spans="1:5" ht="14.25">
      <c r="A64" s="564">
        <v>9</v>
      </c>
      <c r="B64" s="533" t="s">
        <v>391</v>
      </c>
      <c r="C64" s="581">
        <f>KQKD!D24</f>
        <v>1154675506</v>
      </c>
      <c r="D64" s="85">
        <f>KQKD!F24</f>
        <v>1154675506</v>
      </c>
      <c r="E64" s="582"/>
    </row>
    <row r="65" spans="1:5" ht="14.25">
      <c r="A65" s="564">
        <v>10</v>
      </c>
      <c r="B65" s="533" t="s">
        <v>1099</v>
      </c>
      <c r="C65" s="581">
        <f>C60+C61-C62-C63-C64</f>
        <v>15741902549</v>
      </c>
      <c r="D65" s="85">
        <f>D60+D61-D62-D63-D64</f>
        <v>15741902549</v>
      </c>
      <c r="E65" s="582"/>
    </row>
    <row r="66" spans="1:5" ht="14.25">
      <c r="A66" s="564">
        <v>11</v>
      </c>
      <c r="B66" s="533" t="s">
        <v>105</v>
      </c>
      <c r="C66" s="581">
        <f>KQKD!D26</f>
        <v>789926614</v>
      </c>
      <c r="D66" s="85">
        <f>KQKD!F26</f>
        <v>789926614</v>
      </c>
      <c r="E66" s="582"/>
    </row>
    <row r="67" spans="1:5" ht="14.25">
      <c r="A67" s="564">
        <v>12</v>
      </c>
      <c r="B67" s="533" t="s">
        <v>392</v>
      </c>
      <c r="C67" s="581">
        <f>KQKD!D27</f>
        <v>302886142</v>
      </c>
      <c r="D67" s="85">
        <f>KQKD!F27</f>
        <v>302886142</v>
      </c>
      <c r="E67" s="582"/>
    </row>
    <row r="68" spans="1:5" ht="14.25">
      <c r="A68" s="564">
        <v>13</v>
      </c>
      <c r="B68" s="533" t="s">
        <v>393</v>
      </c>
      <c r="C68" s="581">
        <f>C66-C67</f>
        <v>487040472</v>
      </c>
      <c r="D68" s="85">
        <f>D66-D67</f>
        <v>487040472</v>
      </c>
      <c r="E68" s="582"/>
    </row>
    <row r="69" spans="1:5" ht="14.25">
      <c r="A69" s="564">
        <v>14</v>
      </c>
      <c r="B69" s="533" t="s">
        <v>1100</v>
      </c>
      <c r="C69" s="581">
        <f>C65+C68</f>
        <v>16228943021</v>
      </c>
      <c r="D69" s="85">
        <f>D65+D68</f>
        <v>16228943021</v>
      </c>
      <c r="E69" s="582"/>
    </row>
    <row r="70" spans="1:6" ht="14.25">
      <c r="A70" s="564">
        <v>15</v>
      </c>
      <c r="B70" s="533" t="s">
        <v>1101</v>
      </c>
      <c r="C70" s="581">
        <f>KQKD!D30</f>
        <v>2289200583</v>
      </c>
      <c r="D70" s="85">
        <f>KQKD!F30</f>
        <v>2289200583</v>
      </c>
      <c r="E70" s="582"/>
      <c r="F70" s="210"/>
    </row>
    <row r="71" spans="1:5" ht="15.75">
      <c r="A71" s="564">
        <v>16</v>
      </c>
      <c r="B71" s="533" t="s">
        <v>1102</v>
      </c>
      <c r="C71" s="579">
        <f>C69-C70</f>
        <v>13939742438</v>
      </c>
      <c r="D71" s="146">
        <f>D69-D70</f>
        <v>13939742438</v>
      </c>
      <c r="E71" s="580"/>
    </row>
    <row r="72" spans="1:5" ht="15.75">
      <c r="A72" s="564">
        <v>17</v>
      </c>
      <c r="B72" s="533" t="s">
        <v>1103</v>
      </c>
      <c r="C72" s="579">
        <f>C71/11400000</f>
        <v>1222.784424385965</v>
      </c>
      <c r="D72" s="146">
        <f>D71/11400000</f>
        <v>1222.784424385965</v>
      </c>
      <c r="E72" s="580"/>
    </row>
    <row r="73" spans="1:5" ht="16.5" thickBot="1">
      <c r="A73" s="583">
        <v>18</v>
      </c>
      <c r="B73" s="584" t="s">
        <v>394</v>
      </c>
      <c r="C73" s="585"/>
      <c r="D73" s="194"/>
      <c r="E73" s="517"/>
    </row>
    <row r="74" ht="15" thickTop="1">
      <c r="E74" s="582"/>
    </row>
    <row r="75" spans="1:4" ht="15.75">
      <c r="A75" s="577" t="s">
        <v>1069</v>
      </c>
      <c r="B75" s="566" t="s">
        <v>1068</v>
      </c>
      <c r="C75" s="93"/>
      <c r="D75" s="93"/>
    </row>
    <row r="76" spans="1:4" ht="15" thickBot="1">
      <c r="A76" s="556"/>
      <c r="B76" s="640" t="s">
        <v>1070</v>
      </c>
      <c r="C76" s="93"/>
      <c r="D76" s="93"/>
    </row>
    <row r="77" spans="1:4" ht="16.5" thickTop="1">
      <c r="A77" s="649" t="s">
        <v>295</v>
      </c>
      <c r="B77" s="650" t="s">
        <v>296</v>
      </c>
      <c r="C77" s="651" t="s">
        <v>610</v>
      </c>
      <c r="D77" s="652" t="s">
        <v>1080</v>
      </c>
    </row>
    <row r="78" spans="1:4" ht="15.75">
      <c r="A78" s="642">
        <v>1</v>
      </c>
      <c r="B78" s="644" t="s">
        <v>1071</v>
      </c>
      <c r="C78" s="653"/>
      <c r="D78" s="654"/>
    </row>
    <row r="79" spans="1:4" ht="14.25">
      <c r="A79" s="567"/>
      <c r="B79" s="645" t="s">
        <v>1073</v>
      </c>
      <c r="C79" s="536"/>
      <c r="D79" s="655"/>
    </row>
    <row r="80" spans="1:4" ht="14.25">
      <c r="A80" s="643"/>
      <c r="B80" s="646" t="s">
        <v>1072</v>
      </c>
      <c r="C80" s="663"/>
      <c r="D80" s="656"/>
    </row>
    <row r="81" spans="1:4" ht="15.75">
      <c r="A81" s="14">
        <v>2</v>
      </c>
      <c r="B81" s="644" t="s">
        <v>1074</v>
      </c>
      <c r="C81" s="536"/>
      <c r="D81" s="655"/>
    </row>
    <row r="82" spans="1:4" ht="14.25">
      <c r="A82" s="567"/>
      <c r="B82" s="645" t="s">
        <v>1078</v>
      </c>
      <c r="C82" s="536"/>
      <c r="D82" s="655"/>
    </row>
    <row r="83" spans="1:4" ht="14.25">
      <c r="A83" s="567"/>
      <c r="B83" s="646" t="s">
        <v>1079</v>
      </c>
      <c r="C83" s="536"/>
      <c r="D83" s="655"/>
    </row>
    <row r="84" spans="1:4" ht="15.75">
      <c r="A84" s="642">
        <v>3</v>
      </c>
      <c r="B84" s="644" t="s">
        <v>1075</v>
      </c>
      <c r="C84" s="664"/>
      <c r="D84" s="657"/>
    </row>
    <row r="85" spans="1:5" ht="14.25">
      <c r="A85" s="567"/>
      <c r="B85" s="645" t="s">
        <v>1104</v>
      </c>
      <c r="C85" s="665"/>
      <c r="D85" s="658"/>
      <c r="E85" s="3" t="s">
        <v>436</v>
      </c>
    </row>
    <row r="86" spans="1:5" ht="14.25">
      <c r="A86" s="643"/>
      <c r="B86" s="646" t="s">
        <v>1077</v>
      </c>
      <c r="C86" s="666"/>
      <c r="D86" s="659"/>
      <c r="E86" s="3" t="s">
        <v>437</v>
      </c>
    </row>
    <row r="87" spans="1:4" ht="15.75">
      <c r="A87" s="14">
        <v>4</v>
      </c>
      <c r="B87" s="644" t="s">
        <v>1076</v>
      </c>
      <c r="C87" s="653"/>
      <c r="D87" s="655"/>
    </row>
    <row r="88" spans="1:4" ht="14.25">
      <c r="A88" s="567"/>
      <c r="B88" s="645" t="s">
        <v>126</v>
      </c>
      <c r="C88" s="536"/>
      <c r="D88" s="655"/>
    </row>
    <row r="89" spans="1:4" ht="14.25">
      <c r="A89" s="567"/>
      <c r="B89" s="645" t="s">
        <v>124</v>
      </c>
      <c r="C89" s="536"/>
      <c r="D89" s="655"/>
    </row>
    <row r="90" spans="1:4" ht="15" thickBot="1">
      <c r="A90" s="641"/>
      <c r="B90" s="648" t="s">
        <v>125</v>
      </c>
      <c r="C90" s="177"/>
      <c r="D90" s="621"/>
    </row>
    <row r="91" spans="1:4" ht="15" thickTop="1">
      <c r="A91" s="556"/>
      <c r="B91" s="82"/>
      <c r="C91" s="93"/>
      <c r="D91" s="93"/>
    </row>
    <row r="92" spans="1:4" ht="14.25">
      <c r="A92" s="556"/>
      <c r="B92" s="82"/>
      <c r="C92" s="723" t="s">
        <v>127</v>
      </c>
      <c r="D92" s="723"/>
    </row>
    <row r="93" spans="1:4" ht="15.75">
      <c r="A93" s="556"/>
      <c r="B93" s="566" t="s">
        <v>395</v>
      </c>
      <c r="C93" s="724" t="s">
        <v>396</v>
      </c>
      <c r="D93" s="724"/>
    </row>
    <row r="94" spans="1:4" ht="14.25">
      <c r="A94" s="556"/>
      <c r="B94" s="82"/>
      <c r="C94" s="93"/>
      <c r="D94" s="93"/>
    </row>
    <row r="95" spans="1:4" ht="14.25">
      <c r="A95" s="556"/>
      <c r="B95" s="82"/>
      <c r="C95" s="93"/>
      <c r="D95" s="93"/>
    </row>
    <row r="96" spans="1:4" ht="14.25">
      <c r="A96" s="556"/>
      <c r="B96" s="82"/>
      <c r="C96" s="93"/>
      <c r="D96" s="93"/>
    </row>
    <row r="97" spans="1:4" ht="14.25">
      <c r="A97" s="556"/>
      <c r="B97" s="82"/>
      <c r="C97" s="93"/>
      <c r="D97" s="93"/>
    </row>
    <row r="98" spans="1:4" ht="14.25">
      <c r="A98" s="556"/>
      <c r="B98" s="82"/>
      <c r="C98" s="93"/>
      <c r="D98" s="93"/>
    </row>
    <row r="99" spans="1:4" ht="15.75">
      <c r="A99" s="571" t="s">
        <v>397</v>
      </c>
      <c r="B99" s="82"/>
      <c r="C99" s="724" t="s">
        <v>398</v>
      </c>
      <c r="D99" s="724"/>
    </row>
  </sheetData>
  <mergeCells count="16">
    <mergeCell ref="C92:D92"/>
    <mergeCell ref="C93:D93"/>
    <mergeCell ref="C99:D99"/>
    <mergeCell ref="C54:C55"/>
    <mergeCell ref="D54:D55"/>
    <mergeCell ref="A54:A55"/>
    <mergeCell ref="B54:B55"/>
    <mergeCell ref="A10:A11"/>
    <mergeCell ref="B10:B11"/>
    <mergeCell ref="C1:D1"/>
    <mergeCell ref="C2:D2"/>
    <mergeCell ref="C3:D3"/>
    <mergeCell ref="C10:C11"/>
    <mergeCell ref="D10:D11"/>
    <mergeCell ref="A5:D5"/>
    <mergeCell ref="A6:D6"/>
  </mergeCells>
  <printOptions/>
  <pageMargins left="0.76" right="0.41" top="0.59" bottom="0.23" header="0.2" footer="0.17"/>
  <pageSetup horizontalDpi="180" verticalDpi="180" orientation="portrait" r:id="rId1"/>
  <headerFooter alignWithMargins="0">
    <oddHeader>&amp;C&amp;F</oddHeader>
    <oddFooter>&amp;R&amp;P</oddFooter>
  </headerFooter>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F710"/>
  <sheetViews>
    <sheetView showGridLines="0" showZeros="0" workbookViewId="0" topLeftCell="A100">
      <selection activeCell="D102" sqref="D102"/>
    </sheetView>
  </sheetViews>
  <sheetFormatPr defaultColWidth="9.140625" defaultRowHeight="12.75"/>
  <cols>
    <col min="1" max="1" width="39.00390625" style="3" customWidth="1"/>
    <col min="2" max="2" width="5.7109375" style="1" customWidth="1"/>
    <col min="3" max="3" width="6.7109375" style="1" customWidth="1"/>
    <col min="4" max="5" width="20.7109375" style="2" customWidth="1"/>
    <col min="6" max="6" width="17.57421875" style="54" hidden="1" customWidth="1"/>
    <col min="7" max="16384" width="9.140625" style="3" customWidth="1"/>
  </cols>
  <sheetData>
    <row r="1" spans="1:5" ht="15.75">
      <c r="A1" s="79" t="s">
        <v>496</v>
      </c>
      <c r="B1" s="9"/>
      <c r="C1" s="9"/>
      <c r="D1" s="705" t="s">
        <v>399</v>
      </c>
      <c r="E1" s="705"/>
    </row>
    <row r="2" spans="1:5" ht="15.75">
      <c r="A2" s="80" t="s">
        <v>498</v>
      </c>
      <c r="B2" s="9"/>
      <c r="C2" s="9"/>
      <c r="D2" s="706" t="s">
        <v>500</v>
      </c>
      <c r="E2" s="706"/>
    </row>
    <row r="3" spans="1:5" ht="15.75">
      <c r="A3" s="80" t="s">
        <v>499</v>
      </c>
      <c r="B3" s="9"/>
      <c r="C3" s="9"/>
      <c r="D3" s="707" t="s">
        <v>501</v>
      </c>
      <c r="E3" s="707"/>
    </row>
    <row r="4" spans="1:5" ht="14.25">
      <c r="A4" s="10"/>
      <c r="B4" s="9"/>
      <c r="C4" s="9"/>
      <c r="D4" s="61"/>
      <c r="E4" s="11"/>
    </row>
    <row r="5" spans="1:5" ht="27">
      <c r="A5" s="704" t="s">
        <v>432</v>
      </c>
      <c r="B5" s="704"/>
      <c r="C5" s="704"/>
      <c r="D5" s="704"/>
      <c r="E5" s="704"/>
    </row>
    <row r="6" spans="1:5" ht="14.25">
      <c r="A6" s="703" t="s">
        <v>1202</v>
      </c>
      <c r="B6" s="703"/>
      <c r="C6" s="703"/>
      <c r="D6" s="703"/>
      <c r="E6" s="703"/>
    </row>
    <row r="7" spans="1:5" ht="14.25">
      <c r="A7" s="703"/>
      <c r="B7" s="703"/>
      <c r="C7" s="703"/>
      <c r="D7" s="703"/>
      <c r="E7" s="703"/>
    </row>
    <row r="8" spans="4:5" ht="15" thickBot="1">
      <c r="D8" s="22" t="s">
        <v>401</v>
      </c>
      <c r="E8" s="35" t="s">
        <v>402</v>
      </c>
    </row>
    <row r="9" spans="1:5" ht="18.75" thickTop="1">
      <c r="A9" s="25" t="s">
        <v>403</v>
      </c>
      <c r="B9" s="40" t="s">
        <v>404</v>
      </c>
      <c r="C9" s="40" t="s">
        <v>441</v>
      </c>
      <c r="D9" s="99" t="s">
        <v>584</v>
      </c>
      <c r="E9" s="41" t="s">
        <v>497</v>
      </c>
    </row>
    <row r="10" spans="1:5" ht="16.5" thickBot="1">
      <c r="A10" s="15"/>
      <c r="B10" s="31"/>
      <c r="C10" s="31" t="s">
        <v>442</v>
      </c>
      <c r="D10" s="67" t="s">
        <v>1203</v>
      </c>
      <c r="E10" s="96" t="s">
        <v>1204</v>
      </c>
    </row>
    <row r="11" spans="1:5" ht="15.75" thickBot="1" thickTop="1">
      <c r="A11" s="47">
        <v>1</v>
      </c>
      <c r="B11" s="48">
        <v>2</v>
      </c>
      <c r="C11" s="48">
        <v>3</v>
      </c>
      <c r="D11" s="49" t="s">
        <v>405</v>
      </c>
      <c r="E11" s="50" t="s">
        <v>406</v>
      </c>
    </row>
    <row r="12" spans="1:5" ht="15" thickTop="1">
      <c r="A12" s="15"/>
      <c r="B12" s="23"/>
      <c r="C12" s="23"/>
      <c r="D12" s="87"/>
      <c r="E12" s="97"/>
    </row>
    <row r="13" spans="1:6" s="4" customFormat="1" ht="15.75">
      <c r="A13" s="26" t="s">
        <v>451</v>
      </c>
      <c r="B13" s="31">
        <v>100</v>
      </c>
      <c r="C13" s="31"/>
      <c r="D13" s="72">
        <f>D15+D18+D21+D28+D31</f>
        <v>490068567770</v>
      </c>
      <c r="E13" s="28">
        <f>E15+E18+E21+E28+E31</f>
        <v>361832894230</v>
      </c>
      <c r="F13" s="77"/>
    </row>
    <row r="14" spans="1:5" ht="15.75">
      <c r="A14" s="30" t="s">
        <v>452</v>
      </c>
      <c r="B14" s="23"/>
      <c r="C14" s="23"/>
      <c r="D14" s="71"/>
      <c r="E14" s="27"/>
    </row>
    <row r="15" spans="1:6" s="4" customFormat="1" ht="15.75">
      <c r="A15" s="26" t="s">
        <v>438</v>
      </c>
      <c r="B15" s="31">
        <v>110</v>
      </c>
      <c r="C15" s="31"/>
      <c r="D15" s="72">
        <f>SUM(D16:D17)</f>
        <v>90596479670</v>
      </c>
      <c r="E15" s="28">
        <f>SUM(E16:E17)</f>
        <v>11606994933</v>
      </c>
      <c r="F15" s="77"/>
    </row>
    <row r="16" spans="1:6" ht="14.25">
      <c r="A16" s="17" t="s">
        <v>439</v>
      </c>
      <c r="B16" s="23">
        <v>111</v>
      </c>
      <c r="C16" s="23" t="s">
        <v>502</v>
      </c>
      <c r="D16" s="71">
        <f>1395569521+89200910149</f>
        <v>90596479670</v>
      </c>
      <c r="E16" s="27">
        <f>453679700+11153315233</f>
        <v>11606994933</v>
      </c>
      <c r="F16" s="54" t="s">
        <v>494</v>
      </c>
    </row>
    <row r="17" spans="1:6" ht="14.25">
      <c r="A17" s="17" t="s">
        <v>440</v>
      </c>
      <c r="B17" s="23">
        <v>112</v>
      </c>
      <c r="C17" s="23"/>
      <c r="D17" s="71"/>
      <c r="E17" s="27"/>
      <c r="F17" s="54" t="s">
        <v>552</v>
      </c>
    </row>
    <row r="18" spans="1:6" s="4" customFormat="1" ht="15.75">
      <c r="A18" s="26" t="s">
        <v>407</v>
      </c>
      <c r="B18" s="31">
        <v>120</v>
      </c>
      <c r="C18" s="31" t="s">
        <v>503</v>
      </c>
      <c r="D18" s="72">
        <f>D19+D20</f>
        <v>0</v>
      </c>
      <c r="E18" s="28">
        <f>E19+E20</f>
        <v>0</v>
      </c>
      <c r="F18" s="77"/>
    </row>
    <row r="19" spans="1:6" ht="14.25">
      <c r="A19" s="15" t="s">
        <v>443</v>
      </c>
      <c r="B19" s="23">
        <v>121</v>
      </c>
      <c r="C19" s="23"/>
      <c r="D19" s="71"/>
      <c r="E19" s="27"/>
      <c r="F19" s="54" t="s">
        <v>553</v>
      </c>
    </row>
    <row r="20" spans="1:6" ht="28.5">
      <c r="A20" s="62" t="s">
        <v>444</v>
      </c>
      <c r="B20" s="23">
        <v>129</v>
      </c>
      <c r="C20" s="23"/>
      <c r="D20" s="71"/>
      <c r="E20" s="27"/>
      <c r="F20" s="54">
        <v>129</v>
      </c>
    </row>
    <row r="21" spans="1:6" s="4" customFormat="1" ht="15.75">
      <c r="A21" s="26" t="s">
        <v>545</v>
      </c>
      <c r="B21" s="31">
        <v>130</v>
      </c>
      <c r="C21" s="31"/>
      <c r="D21" s="72">
        <f>SUM(D22:D27)</f>
        <v>197100358149</v>
      </c>
      <c r="E21" s="28">
        <f>SUM(E22:E27)</f>
        <v>158386803294</v>
      </c>
      <c r="F21" s="77"/>
    </row>
    <row r="22" spans="1:6" ht="14.25">
      <c r="A22" s="15" t="s">
        <v>408</v>
      </c>
      <c r="B22" s="23">
        <v>131</v>
      </c>
      <c r="C22" s="23" t="s">
        <v>504</v>
      </c>
      <c r="D22" s="71">
        <f>191907159754+1615649688</f>
        <v>193522809442</v>
      </c>
      <c r="E22" s="27">
        <f>154683897150+908507284</f>
        <v>155592404434</v>
      </c>
      <c r="F22" s="54" t="s">
        <v>554</v>
      </c>
    </row>
    <row r="23" spans="1:6" ht="14.25">
      <c r="A23" s="15" t="s">
        <v>409</v>
      </c>
      <c r="B23" s="23">
        <v>132</v>
      </c>
      <c r="C23" s="23"/>
      <c r="D23" s="71">
        <v>3085312040</v>
      </c>
      <c r="E23" s="27">
        <v>2776451360</v>
      </c>
      <c r="F23" s="54" t="s">
        <v>555</v>
      </c>
    </row>
    <row r="24" spans="1:6" ht="14.25">
      <c r="A24" s="15" t="s">
        <v>546</v>
      </c>
      <c r="B24" s="23">
        <v>133</v>
      </c>
      <c r="C24" s="23"/>
      <c r="D24" s="71"/>
      <c r="E24" s="27"/>
      <c r="F24" s="54" t="s">
        <v>556</v>
      </c>
    </row>
    <row r="25" spans="1:6" ht="28.5">
      <c r="A25" s="62" t="s">
        <v>445</v>
      </c>
      <c r="B25" s="63">
        <v>134</v>
      </c>
      <c r="C25" s="23"/>
      <c r="D25" s="71"/>
      <c r="E25" s="27"/>
      <c r="F25" s="54">
        <v>337</v>
      </c>
    </row>
    <row r="26" spans="1:6" ht="14.25">
      <c r="A26" s="33" t="s">
        <v>495</v>
      </c>
      <c r="B26" s="23">
        <v>135</v>
      </c>
      <c r="C26" s="23" t="s">
        <v>504</v>
      </c>
      <c r="D26" s="71">
        <f>492236667</f>
        <v>492236667</v>
      </c>
      <c r="E26" s="27">
        <v>17947500</v>
      </c>
      <c r="F26" s="54" t="s">
        <v>557</v>
      </c>
    </row>
    <row r="27" spans="1:6" ht="14.25">
      <c r="A27" s="15" t="s">
        <v>446</v>
      </c>
      <c r="B27" s="23">
        <v>139</v>
      </c>
      <c r="C27" s="23"/>
      <c r="D27" s="71"/>
      <c r="E27" s="27"/>
      <c r="F27" s="54" t="s">
        <v>558</v>
      </c>
    </row>
    <row r="28" spans="1:6" s="4" customFormat="1" ht="15.75">
      <c r="A28" s="29" t="s">
        <v>410</v>
      </c>
      <c r="B28" s="31">
        <v>140</v>
      </c>
      <c r="C28" s="31"/>
      <c r="D28" s="72">
        <f>SUM(D29:D30)</f>
        <v>196763670897</v>
      </c>
      <c r="E28" s="28">
        <f>SUM(E29:E30)</f>
        <v>186967791864</v>
      </c>
      <c r="F28" s="77"/>
    </row>
    <row r="29" spans="1:6" ht="14.25">
      <c r="A29" s="15" t="s">
        <v>448</v>
      </c>
      <c r="B29" s="23">
        <v>141</v>
      </c>
      <c r="C29" s="23" t="s">
        <v>505</v>
      </c>
      <c r="D29" s="71">
        <f>3566181704+5155152798+18021601971+170020734424</f>
        <v>196763670897</v>
      </c>
      <c r="E29" s="27">
        <f>2252832439+4832062747+27868352164+152014544514</f>
        <v>186967791864</v>
      </c>
      <c r="F29" s="54" t="s">
        <v>559</v>
      </c>
    </row>
    <row r="30" spans="1:6" ht="14.25">
      <c r="A30" s="33" t="s">
        <v>447</v>
      </c>
      <c r="B30" s="23">
        <v>149</v>
      </c>
      <c r="C30" s="23"/>
      <c r="D30" s="71"/>
      <c r="E30" s="27"/>
      <c r="F30" s="54">
        <v>159</v>
      </c>
    </row>
    <row r="31" spans="1:6" s="4" customFormat="1" ht="15.75">
      <c r="A31" s="30" t="s">
        <v>449</v>
      </c>
      <c r="B31" s="31">
        <v>150</v>
      </c>
      <c r="C31" s="31"/>
      <c r="D31" s="72">
        <f>SUM(D32:D35)</f>
        <v>5608059054</v>
      </c>
      <c r="E31" s="28">
        <f>SUM(E32:E35)</f>
        <v>4871304139</v>
      </c>
      <c r="F31" s="77"/>
    </row>
    <row r="32" spans="1:6" ht="14.25">
      <c r="A32" s="17" t="s">
        <v>450</v>
      </c>
      <c r="B32" s="23">
        <v>151</v>
      </c>
      <c r="C32" s="23"/>
      <c r="D32" s="71">
        <v>37177263</v>
      </c>
      <c r="E32" s="27">
        <v>33887080</v>
      </c>
      <c r="F32" s="54">
        <v>142</v>
      </c>
    </row>
    <row r="33" spans="1:6" ht="14.25">
      <c r="A33" s="33" t="s">
        <v>506</v>
      </c>
      <c r="B33" s="23">
        <v>152</v>
      </c>
      <c r="C33" s="23"/>
      <c r="D33" s="667">
        <v>3254694396</v>
      </c>
      <c r="E33" s="676">
        <v>2253940559</v>
      </c>
      <c r="F33" s="54" t="s">
        <v>509</v>
      </c>
    </row>
    <row r="34" spans="1:6" ht="14.25">
      <c r="A34" s="33" t="s">
        <v>507</v>
      </c>
      <c r="B34" s="23">
        <v>154</v>
      </c>
      <c r="C34" s="23" t="s">
        <v>508</v>
      </c>
      <c r="D34" s="71"/>
      <c r="E34" s="27"/>
      <c r="F34" s="54">
        <v>333</v>
      </c>
    </row>
    <row r="35" spans="1:6" ht="14.25">
      <c r="A35" s="15" t="s">
        <v>547</v>
      </c>
      <c r="B35" s="23">
        <v>158</v>
      </c>
      <c r="C35" s="23"/>
      <c r="D35" s="71">
        <v>2316187395</v>
      </c>
      <c r="E35" s="27">
        <f>2583476500</f>
        <v>2583476500</v>
      </c>
      <c r="F35" s="54" t="s">
        <v>560</v>
      </c>
    </row>
    <row r="36" spans="1:6" s="4" customFormat="1" ht="15.75">
      <c r="A36" s="26" t="s">
        <v>453</v>
      </c>
      <c r="B36" s="31">
        <v>200</v>
      </c>
      <c r="C36" s="31"/>
      <c r="D36" s="72">
        <f>D38+D44+D55+D58+D63</f>
        <v>83022118086</v>
      </c>
      <c r="E36" s="28">
        <f>E38+E44+E55+E58+E63</f>
        <v>34891181927</v>
      </c>
      <c r="F36" s="77"/>
    </row>
    <row r="37" spans="1:6" s="4" customFormat="1" ht="15.75">
      <c r="A37" s="26" t="s">
        <v>454</v>
      </c>
      <c r="B37" s="31"/>
      <c r="C37" s="31"/>
      <c r="D37" s="72"/>
      <c r="E37" s="28"/>
      <c r="F37" s="77"/>
    </row>
    <row r="38" spans="1:6" s="4" customFormat="1" ht="15.75">
      <c r="A38" s="30" t="s">
        <v>466</v>
      </c>
      <c r="B38" s="31">
        <v>210</v>
      </c>
      <c r="C38" s="31"/>
      <c r="D38" s="72">
        <f>SUM(D39:D43)</f>
        <v>0</v>
      </c>
      <c r="E38" s="28">
        <f>SUM(E39:E43)</f>
        <v>0</v>
      </c>
      <c r="F38" s="77"/>
    </row>
    <row r="39" spans="1:6" s="4" customFormat="1" ht="15.75">
      <c r="A39" s="15" t="s">
        <v>455</v>
      </c>
      <c r="B39" s="23">
        <v>211</v>
      </c>
      <c r="C39" s="23"/>
      <c r="D39" s="71"/>
      <c r="E39" s="27"/>
      <c r="F39" s="54" t="s">
        <v>561</v>
      </c>
    </row>
    <row r="40" spans="1:6" s="4" customFormat="1" ht="15.75">
      <c r="A40" s="15" t="s">
        <v>511</v>
      </c>
      <c r="B40" s="23">
        <v>212</v>
      </c>
      <c r="C40" s="23"/>
      <c r="D40" s="71"/>
      <c r="E40" s="27"/>
      <c r="F40" s="54">
        <v>1361</v>
      </c>
    </row>
    <row r="41" spans="1:6" s="4" customFormat="1" ht="15.75">
      <c r="A41" s="15" t="s">
        <v>548</v>
      </c>
      <c r="B41" s="23">
        <v>213</v>
      </c>
      <c r="C41" s="23" t="s">
        <v>510</v>
      </c>
      <c r="D41" s="71"/>
      <c r="E41" s="27"/>
      <c r="F41" s="54" t="s">
        <v>562</v>
      </c>
    </row>
    <row r="42" spans="1:6" s="4" customFormat="1" ht="15.75">
      <c r="A42" s="15" t="s">
        <v>512</v>
      </c>
      <c r="B42" s="23">
        <v>218</v>
      </c>
      <c r="C42" s="23" t="s">
        <v>514</v>
      </c>
      <c r="D42" s="71"/>
      <c r="E42" s="27"/>
      <c r="F42" s="54" t="s">
        <v>565</v>
      </c>
    </row>
    <row r="43" spans="1:6" s="4" customFormat="1" ht="15.75">
      <c r="A43" s="33" t="s">
        <v>513</v>
      </c>
      <c r="B43" s="23">
        <v>219</v>
      </c>
      <c r="C43" s="23"/>
      <c r="D43" s="71"/>
      <c r="E43" s="27"/>
      <c r="F43" s="54" t="s">
        <v>566</v>
      </c>
    </row>
    <row r="44" spans="1:6" s="4" customFormat="1" ht="15.75">
      <c r="A44" s="26" t="s">
        <v>467</v>
      </c>
      <c r="B44" s="31">
        <v>220</v>
      </c>
      <c r="C44" s="31"/>
      <c r="D44" s="72">
        <f>D45+D48+D51+D54</f>
        <v>60517181008</v>
      </c>
      <c r="E44" s="28">
        <f>E45+E48+E51+E54</f>
        <v>15671016444</v>
      </c>
      <c r="F44" s="77"/>
    </row>
    <row r="45" spans="1:5" ht="14.25">
      <c r="A45" s="15" t="s">
        <v>411</v>
      </c>
      <c r="B45" s="23">
        <v>221</v>
      </c>
      <c r="C45" s="23" t="s">
        <v>515</v>
      </c>
      <c r="D45" s="73">
        <f>SUM(D46:D47)</f>
        <v>8526803688</v>
      </c>
      <c r="E45" s="34">
        <f>SUM(E46:E47)</f>
        <v>8120498585</v>
      </c>
    </row>
    <row r="46" spans="1:5" ht="15" thickBot="1">
      <c r="A46" s="18" t="s">
        <v>412</v>
      </c>
      <c r="B46" s="32">
        <v>222</v>
      </c>
      <c r="C46" s="32"/>
      <c r="D46" s="620">
        <v>16954469773</v>
      </c>
      <c r="E46" s="621">
        <v>16585008140</v>
      </c>
    </row>
    <row r="47" spans="1:5" ht="15" thickTop="1">
      <c r="A47" s="17" t="s">
        <v>413</v>
      </c>
      <c r="B47" s="23">
        <v>223</v>
      </c>
      <c r="C47" s="23"/>
      <c r="D47" s="71">
        <v>-8427666085</v>
      </c>
      <c r="E47" s="27">
        <v>-8464509555</v>
      </c>
    </row>
    <row r="48" spans="1:5" ht="14.25">
      <c r="A48" s="15" t="s">
        <v>414</v>
      </c>
      <c r="B48" s="23">
        <v>224</v>
      </c>
      <c r="C48" s="23" t="s">
        <v>516</v>
      </c>
      <c r="D48" s="71">
        <f>D49+D50</f>
        <v>0</v>
      </c>
      <c r="E48" s="27">
        <f>E49+E50</f>
        <v>0</v>
      </c>
    </row>
    <row r="49" spans="1:6" s="82" customFormat="1" ht="14.25">
      <c r="A49" s="15" t="s">
        <v>412</v>
      </c>
      <c r="B49" s="23">
        <v>225</v>
      </c>
      <c r="C49" s="23"/>
      <c r="D49" s="71"/>
      <c r="E49" s="27"/>
      <c r="F49" s="81"/>
    </row>
    <row r="50" spans="1:5" ht="14.25">
      <c r="A50" s="17" t="s">
        <v>413</v>
      </c>
      <c r="B50" s="23">
        <v>226</v>
      </c>
      <c r="C50" s="23"/>
      <c r="D50" s="57"/>
      <c r="E50" s="85"/>
    </row>
    <row r="51" spans="1:5" ht="14.25">
      <c r="A51" s="17" t="s">
        <v>415</v>
      </c>
      <c r="B51" s="23">
        <v>227</v>
      </c>
      <c r="C51" s="23" t="s">
        <v>517</v>
      </c>
      <c r="D51" s="71">
        <f>D52+D53</f>
        <v>7078133916</v>
      </c>
      <c r="E51" s="27">
        <f>E52+E53</f>
        <v>7072859678</v>
      </c>
    </row>
    <row r="52" spans="1:5" ht="14.25">
      <c r="A52" s="15" t="s">
        <v>412</v>
      </c>
      <c r="B52" s="23">
        <v>228</v>
      </c>
      <c r="C52" s="23"/>
      <c r="D52" s="71">
        <v>7269609764</v>
      </c>
      <c r="E52" s="27">
        <v>7209609764</v>
      </c>
    </row>
    <row r="53" spans="1:5" ht="14.25">
      <c r="A53" s="17" t="s">
        <v>413</v>
      </c>
      <c r="B53" s="23">
        <v>229</v>
      </c>
      <c r="C53" s="23"/>
      <c r="D53" s="71">
        <v>-191475848</v>
      </c>
      <c r="E53" s="27">
        <v>-136750086</v>
      </c>
    </row>
    <row r="54" spans="1:5" ht="14.25">
      <c r="A54" s="15" t="s">
        <v>456</v>
      </c>
      <c r="B54" s="23">
        <v>230</v>
      </c>
      <c r="C54" s="23" t="s">
        <v>518</v>
      </c>
      <c r="D54" s="71">
        <v>44912243404</v>
      </c>
      <c r="E54" s="27">
        <v>477658181</v>
      </c>
    </row>
    <row r="55" spans="1:5" ht="15.75">
      <c r="A55" s="26" t="s">
        <v>457</v>
      </c>
      <c r="B55" s="31">
        <v>240</v>
      </c>
      <c r="C55" s="31" t="s">
        <v>519</v>
      </c>
      <c r="D55" s="72">
        <f>SUM(D56:D57)</f>
        <v>0</v>
      </c>
      <c r="E55" s="28">
        <f>SUM(E56:E57)</f>
        <v>0</v>
      </c>
    </row>
    <row r="56" spans="1:6" ht="14.25">
      <c r="A56" s="15" t="s">
        <v>412</v>
      </c>
      <c r="B56" s="23">
        <v>241</v>
      </c>
      <c r="C56" s="23"/>
      <c r="D56" s="71"/>
      <c r="E56" s="27"/>
      <c r="F56" s="54">
        <v>217</v>
      </c>
    </row>
    <row r="57" spans="1:6" ht="14.25">
      <c r="A57" s="17" t="s">
        <v>413</v>
      </c>
      <c r="B57" s="23">
        <v>242</v>
      </c>
      <c r="C57" s="23"/>
      <c r="D57" s="71"/>
      <c r="E57" s="27"/>
      <c r="F57" s="54">
        <v>2147</v>
      </c>
    </row>
    <row r="58" spans="1:5" ht="15.75">
      <c r="A58" s="30" t="s">
        <v>458</v>
      </c>
      <c r="B58" s="31">
        <v>250</v>
      </c>
      <c r="C58" s="31"/>
      <c r="D58" s="72">
        <f>SUM(D59:D62)</f>
        <v>20007055000</v>
      </c>
      <c r="E58" s="28">
        <f>SUM(E59:E62)</f>
        <v>16555000000</v>
      </c>
    </row>
    <row r="59" spans="1:6" ht="15.75">
      <c r="A59" s="33" t="s">
        <v>459</v>
      </c>
      <c r="B59" s="23">
        <v>251</v>
      </c>
      <c r="C59" s="31"/>
      <c r="D59" s="71">
        <v>5000000000</v>
      </c>
      <c r="E59" s="27">
        <v>5000000000</v>
      </c>
      <c r="F59" s="54">
        <v>221</v>
      </c>
    </row>
    <row r="60" spans="1:6" ht="15.75">
      <c r="A60" s="33" t="s">
        <v>460</v>
      </c>
      <c r="B60" s="23">
        <v>252</v>
      </c>
      <c r="C60" s="31"/>
      <c r="D60" s="71">
        <f>240000000+1100000000</f>
        <v>1340000000</v>
      </c>
      <c r="E60" s="27"/>
      <c r="F60" s="54" t="s">
        <v>567</v>
      </c>
    </row>
    <row r="61" spans="1:6" ht="14.25">
      <c r="A61" s="33" t="s">
        <v>461</v>
      </c>
      <c r="B61" s="23">
        <v>258</v>
      </c>
      <c r="C61" s="23" t="s">
        <v>520</v>
      </c>
      <c r="D61" s="71">
        <v>13667055000</v>
      </c>
      <c r="E61" s="27">
        <v>11555000000</v>
      </c>
      <c r="F61" s="54">
        <v>228</v>
      </c>
    </row>
    <row r="62" spans="1:6" ht="15.75" customHeight="1">
      <c r="A62" s="33" t="s">
        <v>549</v>
      </c>
      <c r="B62" s="23">
        <v>259</v>
      </c>
      <c r="C62" s="31"/>
      <c r="D62" s="71"/>
      <c r="E62" s="27"/>
      <c r="F62" s="54">
        <v>229</v>
      </c>
    </row>
    <row r="63" spans="1:5" ht="15.75">
      <c r="A63" s="30" t="s">
        <v>462</v>
      </c>
      <c r="B63" s="31">
        <v>260</v>
      </c>
      <c r="C63" s="31"/>
      <c r="D63" s="72">
        <f>SUM(D64:D66)</f>
        <v>2497882078</v>
      </c>
      <c r="E63" s="28">
        <f>SUM(E64:E66)</f>
        <v>2665165483</v>
      </c>
    </row>
    <row r="64" spans="1:6" ht="14.25">
      <c r="A64" s="33" t="s">
        <v>463</v>
      </c>
      <c r="B64" s="23">
        <v>261</v>
      </c>
      <c r="C64" s="23" t="s">
        <v>521</v>
      </c>
      <c r="D64" s="71">
        <v>2497882078</v>
      </c>
      <c r="E64" s="27">
        <v>2665165483</v>
      </c>
      <c r="F64" s="54">
        <v>242</v>
      </c>
    </row>
    <row r="65" spans="1:6" s="4" customFormat="1" ht="15.75">
      <c r="A65" s="15" t="s">
        <v>464</v>
      </c>
      <c r="B65" s="23">
        <v>262</v>
      </c>
      <c r="C65" s="23" t="s">
        <v>522</v>
      </c>
      <c r="D65" s="72"/>
      <c r="E65" s="28"/>
      <c r="F65" s="54">
        <v>243</v>
      </c>
    </row>
    <row r="66" spans="1:6" s="4" customFormat="1" ht="15.75">
      <c r="A66" s="15" t="s">
        <v>465</v>
      </c>
      <c r="B66" s="23">
        <v>268</v>
      </c>
      <c r="C66" s="31"/>
      <c r="D66" s="72"/>
      <c r="E66" s="28"/>
      <c r="F66" s="54">
        <v>244</v>
      </c>
    </row>
    <row r="67" spans="1:6" s="8" customFormat="1" ht="30" customHeight="1" thickBot="1">
      <c r="A67" s="36" t="s">
        <v>416</v>
      </c>
      <c r="B67" s="37">
        <v>270</v>
      </c>
      <c r="C67" s="37"/>
      <c r="D67" s="74">
        <f>D36+D13</f>
        <v>573090685856</v>
      </c>
      <c r="E67" s="38">
        <f>E36+E13</f>
        <v>396724076157</v>
      </c>
      <c r="F67" s="78"/>
    </row>
    <row r="68" spans="1:6" s="8" customFormat="1" ht="18.75" thickBot="1" thickTop="1">
      <c r="A68" s="101"/>
      <c r="B68" s="102"/>
      <c r="C68" s="102"/>
      <c r="D68" s="53"/>
      <c r="E68" s="53"/>
      <c r="F68" s="78"/>
    </row>
    <row r="69" spans="1:5" ht="18.75" thickTop="1">
      <c r="A69" s="25" t="s">
        <v>417</v>
      </c>
      <c r="B69" s="40" t="s">
        <v>404</v>
      </c>
      <c r="C69" s="40" t="s">
        <v>441</v>
      </c>
      <c r="D69" s="99" t="s">
        <v>584</v>
      </c>
      <c r="E69" s="41" t="s">
        <v>497</v>
      </c>
    </row>
    <row r="70" spans="1:5" ht="16.5" thickBot="1">
      <c r="A70" s="18"/>
      <c r="B70" s="66"/>
      <c r="C70" s="66" t="s">
        <v>442</v>
      </c>
      <c r="D70" s="67" t="s">
        <v>1203</v>
      </c>
      <c r="E70" s="96" t="s">
        <v>1204</v>
      </c>
    </row>
    <row r="71" spans="1:6" s="4" customFormat="1" ht="16.5" thickTop="1">
      <c r="A71" s="30" t="s">
        <v>418</v>
      </c>
      <c r="B71" s="31">
        <v>300</v>
      </c>
      <c r="C71" s="31"/>
      <c r="D71" s="72">
        <f>D72+D83</f>
        <v>376239150603</v>
      </c>
      <c r="E71" s="28">
        <f>E72+E83</f>
        <v>212856799014</v>
      </c>
      <c r="F71" s="77"/>
    </row>
    <row r="72" spans="1:6" s="4" customFormat="1" ht="15.75">
      <c r="A72" s="29" t="s">
        <v>419</v>
      </c>
      <c r="B72" s="31">
        <v>310</v>
      </c>
      <c r="C72" s="31"/>
      <c r="D72" s="72">
        <f>SUM(D73:D82)</f>
        <v>376139329441</v>
      </c>
      <c r="E72" s="28">
        <f>SUM(E73:E82)</f>
        <v>212756977852</v>
      </c>
      <c r="F72" s="77"/>
    </row>
    <row r="73" spans="1:6" ht="14.25">
      <c r="A73" s="17" t="s">
        <v>468</v>
      </c>
      <c r="B73" s="23">
        <v>311</v>
      </c>
      <c r="C73" s="23" t="s">
        <v>523</v>
      </c>
      <c r="D73" s="71">
        <v>180778670746</v>
      </c>
      <c r="E73" s="27">
        <v>121719199060</v>
      </c>
      <c r="F73" s="54" t="s">
        <v>568</v>
      </c>
    </row>
    <row r="74" spans="1:6" ht="14.25">
      <c r="A74" s="15" t="s">
        <v>550</v>
      </c>
      <c r="B74" s="23">
        <v>312</v>
      </c>
      <c r="C74" s="23"/>
      <c r="D74" s="71">
        <v>27266472196</v>
      </c>
      <c r="E74" s="27">
        <v>68424278573</v>
      </c>
      <c r="F74" s="54" t="s">
        <v>555</v>
      </c>
    </row>
    <row r="75" spans="1:6" ht="14.25">
      <c r="A75" s="15" t="s">
        <v>469</v>
      </c>
      <c r="B75" s="23">
        <v>313</v>
      </c>
      <c r="C75" s="23"/>
      <c r="D75" s="71">
        <f>9188455+7443665254</f>
        <v>7452853709</v>
      </c>
      <c r="E75" s="27">
        <f>380030032+1438187391</f>
        <v>1818217423</v>
      </c>
      <c r="F75" s="54" t="s">
        <v>554</v>
      </c>
    </row>
    <row r="76" spans="1:6" ht="14.25">
      <c r="A76" s="15" t="s">
        <v>470</v>
      </c>
      <c r="B76" s="23">
        <v>314</v>
      </c>
      <c r="C76" s="23" t="s">
        <v>524</v>
      </c>
      <c r="D76" s="71">
        <v>3380083975</v>
      </c>
      <c r="E76" s="27">
        <v>3128751806</v>
      </c>
      <c r="F76" s="54" t="s">
        <v>569</v>
      </c>
    </row>
    <row r="77" spans="1:6" ht="14.25">
      <c r="A77" s="15" t="s">
        <v>527</v>
      </c>
      <c r="B77" s="23">
        <v>315</v>
      </c>
      <c r="C77" s="23"/>
      <c r="D77" s="71"/>
      <c r="E77" s="27"/>
      <c r="F77" s="54">
        <v>334</v>
      </c>
    </row>
    <row r="78" spans="1:6" ht="14.25">
      <c r="A78" s="15" t="s">
        <v>471</v>
      </c>
      <c r="B78" s="23">
        <v>316</v>
      </c>
      <c r="C78" s="23" t="s">
        <v>525</v>
      </c>
      <c r="D78" s="71"/>
      <c r="E78" s="27">
        <v>916693333</v>
      </c>
      <c r="F78" s="54" t="s">
        <v>570</v>
      </c>
    </row>
    <row r="79" spans="1:6" ht="14.25">
      <c r="A79" s="15" t="s">
        <v>472</v>
      </c>
      <c r="B79" s="23">
        <v>317</v>
      </c>
      <c r="C79" s="23"/>
      <c r="D79" s="71"/>
      <c r="E79" s="27"/>
      <c r="F79" s="54" t="s">
        <v>571</v>
      </c>
    </row>
    <row r="80" spans="1:6" ht="28.5">
      <c r="A80" s="62" t="s">
        <v>473</v>
      </c>
      <c r="B80" s="63">
        <v>318</v>
      </c>
      <c r="C80" s="63"/>
      <c r="D80" s="71"/>
      <c r="E80" s="27"/>
      <c r="F80" s="54">
        <v>337</v>
      </c>
    </row>
    <row r="81" spans="1:6" ht="14.25">
      <c r="A81" s="15" t="s">
        <v>528</v>
      </c>
      <c r="B81" s="23">
        <v>319</v>
      </c>
      <c r="C81" s="23" t="s">
        <v>526</v>
      </c>
      <c r="D81" s="71">
        <f>1059374726+156201874089</f>
        <v>157261248815</v>
      </c>
      <c r="E81" s="27">
        <v>16749837657</v>
      </c>
      <c r="F81" s="54" t="s">
        <v>572</v>
      </c>
    </row>
    <row r="82" spans="1:6" ht="14.25">
      <c r="A82" s="15" t="s">
        <v>529</v>
      </c>
      <c r="B82" s="23">
        <v>320</v>
      </c>
      <c r="C82" s="23"/>
      <c r="D82" s="71"/>
      <c r="E82" s="27"/>
      <c r="F82" s="54" t="s">
        <v>573</v>
      </c>
    </row>
    <row r="83" spans="1:5" ht="15.75">
      <c r="A83" s="26" t="s">
        <v>420</v>
      </c>
      <c r="B83" s="31">
        <v>330</v>
      </c>
      <c r="C83" s="31"/>
      <c r="D83" s="72">
        <f>SUM(D84:D90)</f>
        <v>99821162</v>
      </c>
      <c r="E83" s="28">
        <f>SUM(E84:E90)</f>
        <v>99821162</v>
      </c>
    </row>
    <row r="84" spans="1:6" ht="14.25">
      <c r="A84" s="15" t="s">
        <v>474</v>
      </c>
      <c r="B84" s="23">
        <v>331</v>
      </c>
      <c r="C84" s="23"/>
      <c r="D84" s="71"/>
      <c r="E84" s="27"/>
      <c r="F84" s="54" t="s">
        <v>574</v>
      </c>
    </row>
    <row r="85" spans="1:6" ht="14.25">
      <c r="A85" s="15" t="s">
        <v>475</v>
      </c>
      <c r="B85" s="23">
        <v>332</v>
      </c>
      <c r="C85" s="23" t="s">
        <v>532</v>
      </c>
      <c r="D85" s="71"/>
      <c r="E85" s="27"/>
      <c r="F85" s="54" t="s">
        <v>575</v>
      </c>
    </row>
    <row r="86" spans="1:6" s="4" customFormat="1" ht="15.75">
      <c r="A86" s="15" t="s">
        <v>476</v>
      </c>
      <c r="B86" s="23">
        <v>333</v>
      </c>
      <c r="C86" s="31"/>
      <c r="D86" s="72"/>
      <c r="E86" s="28"/>
      <c r="F86" s="54" t="s">
        <v>576</v>
      </c>
    </row>
    <row r="87" spans="1:6" ht="14.25">
      <c r="A87" s="15" t="s">
        <v>477</v>
      </c>
      <c r="B87" s="23">
        <v>334</v>
      </c>
      <c r="C87" s="23" t="s">
        <v>533</v>
      </c>
      <c r="D87" s="71"/>
      <c r="E87" s="27"/>
      <c r="F87" s="54" t="s">
        <v>577</v>
      </c>
    </row>
    <row r="88" spans="1:6" ht="14.25">
      <c r="A88" s="15" t="s">
        <v>478</v>
      </c>
      <c r="B88" s="23">
        <v>335</v>
      </c>
      <c r="C88" s="23" t="s">
        <v>522</v>
      </c>
      <c r="D88" s="71"/>
      <c r="E88" s="27"/>
      <c r="F88" s="54">
        <v>347</v>
      </c>
    </row>
    <row r="89" spans="1:6" ht="14.25">
      <c r="A89" s="15" t="s">
        <v>530</v>
      </c>
      <c r="B89" s="23">
        <v>336</v>
      </c>
      <c r="C89" s="23"/>
      <c r="D89" s="71">
        <v>99821162</v>
      </c>
      <c r="E89" s="27">
        <v>99821162</v>
      </c>
      <c r="F89" s="54">
        <v>351</v>
      </c>
    </row>
    <row r="90" spans="1:6" ht="14.25">
      <c r="A90" s="15" t="s">
        <v>531</v>
      </c>
      <c r="B90" s="23">
        <v>337</v>
      </c>
      <c r="C90" s="23"/>
      <c r="D90" s="71"/>
      <c r="E90" s="27"/>
      <c r="F90" s="54" t="s">
        <v>578</v>
      </c>
    </row>
    <row r="91" spans="1:6" s="4" customFormat="1" ht="15.75">
      <c r="A91" s="26" t="s">
        <v>479</v>
      </c>
      <c r="B91" s="31">
        <v>400</v>
      </c>
      <c r="C91" s="31"/>
      <c r="D91" s="72">
        <f>D92+D104</f>
        <v>196851535253</v>
      </c>
      <c r="E91" s="28">
        <f>E92+E104</f>
        <v>183867277143</v>
      </c>
      <c r="F91" s="77"/>
    </row>
    <row r="92" spans="1:6" s="4" customFormat="1" ht="16.5" thickBot="1">
      <c r="A92" s="622" t="s">
        <v>480</v>
      </c>
      <c r="B92" s="66">
        <v>410</v>
      </c>
      <c r="C92" s="66" t="s">
        <v>534</v>
      </c>
      <c r="D92" s="623">
        <f>SUM(D93:D103)</f>
        <v>188400072598</v>
      </c>
      <c r="E92" s="624">
        <f>SUM(E93:E103)</f>
        <v>174460330160</v>
      </c>
      <c r="F92" s="77"/>
    </row>
    <row r="93" spans="1:6" ht="15" thickTop="1">
      <c r="A93" s="15" t="s">
        <v>481</v>
      </c>
      <c r="B93" s="23">
        <v>411</v>
      </c>
      <c r="C93" s="23"/>
      <c r="D93" s="71">
        <v>114000000000</v>
      </c>
      <c r="E93" s="27">
        <v>114000000000</v>
      </c>
      <c r="F93" s="54">
        <v>4111</v>
      </c>
    </row>
    <row r="94" spans="1:6" ht="14.25">
      <c r="A94" s="15" t="s">
        <v>482</v>
      </c>
      <c r="B94" s="23">
        <v>412</v>
      </c>
      <c r="C94" s="23"/>
      <c r="D94" s="71"/>
      <c r="E94" s="27"/>
      <c r="F94" s="54">
        <v>4112</v>
      </c>
    </row>
    <row r="95" spans="1:6" ht="14.25">
      <c r="A95" s="15" t="s">
        <v>535</v>
      </c>
      <c r="B95" s="23">
        <v>413</v>
      </c>
      <c r="C95" s="23"/>
      <c r="D95" s="71"/>
      <c r="E95" s="27"/>
      <c r="F95" s="54" t="s">
        <v>579</v>
      </c>
    </row>
    <row r="96" spans="1:6" ht="14.25">
      <c r="A96" s="15" t="s">
        <v>551</v>
      </c>
      <c r="B96" s="23">
        <v>414</v>
      </c>
      <c r="C96" s="23"/>
      <c r="D96" s="71"/>
      <c r="E96" s="27"/>
      <c r="F96" s="54">
        <v>419</v>
      </c>
    </row>
    <row r="97" spans="1:6" ht="14.25">
      <c r="A97" s="33" t="s">
        <v>536</v>
      </c>
      <c r="B97" s="23">
        <v>415</v>
      </c>
      <c r="C97" s="23"/>
      <c r="D97" s="71"/>
      <c r="E97" s="27"/>
      <c r="F97" s="54">
        <v>412</v>
      </c>
    </row>
    <row r="98" spans="1:6" ht="14.25">
      <c r="A98" s="15" t="s">
        <v>537</v>
      </c>
      <c r="B98" s="23">
        <v>416</v>
      </c>
      <c r="C98" s="23"/>
      <c r="D98" s="57"/>
      <c r="E98" s="85"/>
      <c r="F98" s="54" t="s">
        <v>581</v>
      </c>
    </row>
    <row r="99" spans="1:6" ht="14.25">
      <c r="A99" s="15" t="s">
        <v>538</v>
      </c>
      <c r="B99" s="23">
        <v>417</v>
      </c>
      <c r="C99" s="23"/>
      <c r="D99" s="57">
        <v>55473449715</v>
      </c>
      <c r="E99" s="85">
        <v>55473449715</v>
      </c>
      <c r="F99" s="54">
        <v>414</v>
      </c>
    </row>
    <row r="100" spans="1:6" ht="14.25">
      <c r="A100" s="15" t="s">
        <v>539</v>
      </c>
      <c r="B100" s="23">
        <v>418</v>
      </c>
      <c r="C100" s="23"/>
      <c r="D100" s="71">
        <v>4986880445</v>
      </c>
      <c r="E100" s="27">
        <v>4986880445</v>
      </c>
      <c r="F100" s="54">
        <v>415</v>
      </c>
    </row>
    <row r="101" spans="1:6" s="82" customFormat="1" ht="14.25">
      <c r="A101" s="33" t="s">
        <v>540</v>
      </c>
      <c r="B101" s="23">
        <v>419</v>
      </c>
      <c r="C101" s="23"/>
      <c r="D101" s="71"/>
      <c r="E101" s="27"/>
      <c r="F101" s="81">
        <v>418</v>
      </c>
    </row>
    <row r="102" spans="1:6" ht="14.25">
      <c r="A102" s="15" t="s">
        <v>541</v>
      </c>
      <c r="B102" s="23">
        <v>420</v>
      </c>
      <c r="C102" s="23"/>
      <c r="D102" s="71">
        <f>16228943021-2289200583</f>
        <v>13939742438</v>
      </c>
      <c r="E102" s="27"/>
      <c r="F102" s="54">
        <v>421</v>
      </c>
    </row>
    <row r="103" spans="1:6" ht="14.25">
      <c r="A103" s="15" t="s">
        <v>542</v>
      </c>
      <c r="B103" s="23">
        <v>421</v>
      </c>
      <c r="C103" s="23"/>
      <c r="D103" s="71"/>
      <c r="E103" s="27"/>
      <c r="F103" s="54">
        <v>441</v>
      </c>
    </row>
    <row r="104" spans="1:5" ht="15.75">
      <c r="A104" s="26" t="s">
        <v>434</v>
      </c>
      <c r="B104" s="31">
        <v>430</v>
      </c>
      <c r="C104" s="23"/>
      <c r="D104" s="72">
        <f>SUM(D105:D107)</f>
        <v>8451462655</v>
      </c>
      <c r="E104" s="28">
        <f>SUM(E105:E107)</f>
        <v>9406946983</v>
      </c>
    </row>
    <row r="105" spans="1:6" s="4" customFormat="1" ht="15.75">
      <c r="A105" s="33" t="s">
        <v>483</v>
      </c>
      <c r="B105" s="23">
        <v>431</v>
      </c>
      <c r="C105" s="31"/>
      <c r="D105" s="71">
        <v>8451462655</v>
      </c>
      <c r="E105" s="27">
        <v>9406946983</v>
      </c>
      <c r="F105" s="54">
        <v>431</v>
      </c>
    </row>
    <row r="106" spans="1:6" ht="14.25">
      <c r="A106" s="15" t="s">
        <v>484</v>
      </c>
      <c r="B106" s="23">
        <v>432</v>
      </c>
      <c r="C106" s="23" t="s">
        <v>543</v>
      </c>
      <c r="D106" s="71"/>
      <c r="E106" s="27"/>
      <c r="F106" s="54" t="s">
        <v>580</v>
      </c>
    </row>
    <row r="107" spans="1:6" ht="15" thickBot="1">
      <c r="A107" s="33" t="s">
        <v>485</v>
      </c>
      <c r="B107" s="23">
        <v>433</v>
      </c>
      <c r="C107" s="23"/>
      <c r="D107" s="71"/>
      <c r="E107" s="27"/>
      <c r="F107" s="54">
        <v>466</v>
      </c>
    </row>
    <row r="108" spans="1:6" s="8" customFormat="1" ht="18" thickTop="1">
      <c r="A108" s="42" t="s">
        <v>421</v>
      </c>
      <c r="B108" s="43">
        <v>440</v>
      </c>
      <c r="C108" s="43"/>
      <c r="D108" s="75">
        <f>D71+D91</f>
        <v>573090685856</v>
      </c>
      <c r="E108" s="52">
        <f>E71+E91</f>
        <v>396724076157</v>
      </c>
      <c r="F108" s="78"/>
    </row>
    <row r="109" spans="1:5" ht="16.5" thickBot="1">
      <c r="A109" s="65" t="s">
        <v>544</v>
      </c>
      <c r="B109" s="32"/>
      <c r="C109" s="32"/>
      <c r="D109" s="76"/>
      <c r="E109" s="19"/>
    </row>
    <row r="110" spans="1:5" ht="15" thickTop="1">
      <c r="A110" s="103"/>
      <c r="B110" s="104"/>
      <c r="C110" s="104"/>
      <c r="D110" s="92">
        <f>D108-D67</f>
        <v>0</v>
      </c>
      <c r="E110" s="92">
        <f>E108-E67</f>
        <v>0</v>
      </c>
    </row>
    <row r="111" spans="1:5" ht="27">
      <c r="A111" s="82"/>
      <c r="B111" s="105" t="s">
        <v>422</v>
      </c>
      <c r="C111" s="106"/>
      <c r="D111" s="93"/>
      <c r="E111" s="93"/>
    </row>
    <row r="112" spans="1:5" ht="27">
      <c r="A112" s="82"/>
      <c r="B112" s="107" t="s">
        <v>423</v>
      </c>
      <c r="C112" s="108"/>
      <c r="D112" s="94"/>
      <c r="E112" s="94"/>
    </row>
    <row r="113" spans="1:5" ht="15" thickBot="1">
      <c r="A113" s="109"/>
      <c r="B113" s="110"/>
      <c r="C113" s="110"/>
      <c r="D113" s="95"/>
      <c r="E113" s="95"/>
    </row>
    <row r="114" spans="1:5" ht="16.5" thickTop="1">
      <c r="A114" s="13" t="s">
        <v>400</v>
      </c>
      <c r="B114" s="45"/>
      <c r="C114" s="45" t="s">
        <v>486</v>
      </c>
      <c r="D114" s="100" t="s">
        <v>584</v>
      </c>
      <c r="E114" s="677" t="s">
        <v>497</v>
      </c>
    </row>
    <row r="115" spans="1:5" ht="15.75">
      <c r="A115" s="14" t="s">
        <v>424</v>
      </c>
      <c r="B115" s="46"/>
      <c r="C115" s="46" t="s">
        <v>487</v>
      </c>
      <c r="D115" s="58" t="s">
        <v>1203</v>
      </c>
      <c r="E115" s="98" t="s">
        <v>1204</v>
      </c>
    </row>
    <row r="116" spans="1:5" ht="16.5" thickBot="1">
      <c r="A116" s="65"/>
      <c r="B116" s="68"/>
      <c r="C116" s="68"/>
      <c r="D116" s="88"/>
      <c r="E116" s="69"/>
    </row>
    <row r="117" spans="1:6" ht="15" thickTop="1">
      <c r="A117" s="15" t="s">
        <v>425</v>
      </c>
      <c r="B117" s="20"/>
      <c r="C117" s="24">
        <v>24</v>
      </c>
      <c r="D117" s="70"/>
      <c r="E117" s="16"/>
      <c r="F117" s="54" t="s">
        <v>488</v>
      </c>
    </row>
    <row r="118" spans="1:6" ht="14.25">
      <c r="A118" s="17" t="s">
        <v>426</v>
      </c>
      <c r="B118" s="20"/>
      <c r="C118" s="20"/>
      <c r="D118" s="71"/>
      <c r="E118" s="27"/>
      <c r="F118" s="54" t="s">
        <v>489</v>
      </c>
    </row>
    <row r="119" spans="1:6" ht="14.25">
      <c r="A119" s="15" t="s">
        <v>427</v>
      </c>
      <c r="B119" s="20"/>
      <c r="C119" s="24"/>
      <c r="D119" s="70"/>
      <c r="E119" s="16"/>
      <c r="F119" s="54" t="s">
        <v>490</v>
      </c>
    </row>
    <row r="120" spans="1:6" ht="14.25">
      <c r="A120" s="15" t="s">
        <v>428</v>
      </c>
      <c r="B120" s="20"/>
      <c r="C120" s="24"/>
      <c r="D120" s="89"/>
      <c r="E120" s="39"/>
      <c r="F120" s="54" t="s">
        <v>491</v>
      </c>
    </row>
    <row r="121" spans="1:6" ht="14.25">
      <c r="A121" s="15" t="s">
        <v>429</v>
      </c>
      <c r="B121" s="20"/>
      <c r="C121" s="24"/>
      <c r="D121" s="90" t="s">
        <v>657</v>
      </c>
      <c r="E121" s="51" t="s">
        <v>563</v>
      </c>
      <c r="F121" s="54" t="s">
        <v>492</v>
      </c>
    </row>
    <row r="122" spans="1:6" ht="15" thickBot="1">
      <c r="A122" s="18" t="s">
        <v>582</v>
      </c>
      <c r="B122" s="21"/>
      <c r="C122" s="44"/>
      <c r="D122" s="91"/>
      <c r="E122" s="86"/>
      <c r="F122" s="54" t="s">
        <v>493</v>
      </c>
    </row>
    <row r="123" spans="2:3" ht="15" thickTop="1">
      <c r="B123" s="5"/>
      <c r="C123" s="5"/>
    </row>
    <row r="124" spans="1:5" ht="15.75">
      <c r="A124" s="54" t="s">
        <v>1205</v>
      </c>
      <c r="B124" s="5"/>
      <c r="C124" s="5"/>
      <c r="E124" s="56"/>
    </row>
    <row r="125" spans="1:6" s="4" customFormat="1" ht="15.75">
      <c r="A125" s="7" t="s">
        <v>430</v>
      </c>
      <c r="B125" s="59" t="s">
        <v>435</v>
      </c>
      <c r="C125" s="12"/>
      <c r="D125" s="59"/>
      <c r="E125" s="59" t="s">
        <v>396</v>
      </c>
      <c r="F125" s="77"/>
    </row>
    <row r="126" spans="2:5" ht="14.25">
      <c r="B126" s="60"/>
      <c r="C126" s="5"/>
      <c r="D126" s="60"/>
      <c r="E126" s="60"/>
    </row>
    <row r="127" spans="2:5" ht="14.25">
      <c r="B127" s="60"/>
      <c r="C127" s="5"/>
      <c r="D127" s="60"/>
      <c r="E127" s="60"/>
    </row>
    <row r="128" spans="2:5" ht="14.25">
      <c r="B128" s="60"/>
      <c r="C128" s="5"/>
      <c r="D128" s="60"/>
      <c r="E128" s="60"/>
    </row>
    <row r="129" spans="1:5" ht="14.25">
      <c r="A129" s="6" t="s">
        <v>431</v>
      </c>
      <c r="B129" s="55" t="s">
        <v>433</v>
      </c>
      <c r="C129" s="5"/>
      <c r="D129" s="55"/>
      <c r="E129" s="55" t="s">
        <v>398</v>
      </c>
    </row>
    <row r="130" spans="1:3" ht="14.25">
      <c r="A130" s="6"/>
      <c r="B130" s="5"/>
      <c r="C130" s="5"/>
    </row>
    <row r="131" spans="2:3" ht="14.25">
      <c r="B131" s="5"/>
      <c r="C131" s="5"/>
    </row>
    <row r="132" spans="2:3" ht="14.25">
      <c r="B132" s="5"/>
      <c r="C132" s="5"/>
    </row>
    <row r="133" spans="2:3" ht="14.25">
      <c r="B133" s="5"/>
      <c r="C133" s="5"/>
    </row>
    <row r="134" spans="2:3" ht="14.25">
      <c r="B134" s="5"/>
      <c r="C134" s="5"/>
    </row>
    <row r="135" spans="2:3" ht="14.25">
      <c r="B135" s="5"/>
      <c r="C135" s="5"/>
    </row>
    <row r="136" spans="2:3" ht="14.25">
      <c r="B136" s="5"/>
      <c r="C136" s="5"/>
    </row>
    <row r="137" spans="2:3" ht="14.25">
      <c r="B137" s="5"/>
      <c r="C137" s="5"/>
    </row>
    <row r="138" spans="2:3" ht="14.25">
      <c r="B138" s="5"/>
      <c r="C138" s="5"/>
    </row>
    <row r="139" spans="2:3" ht="14.25">
      <c r="B139" s="5"/>
      <c r="C139" s="5"/>
    </row>
    <row r="140" spans="2:3" ht="14.25">
      <c r="B140" s="5"/>
      <c r="C140" s="5"/>
    </row>
    <row r="141" spans="2:3" ht="14.25">
      <c r="B141" s="5"/>
      <c r="C141" s="5"/>
    </row>
    <row r="142" spans="2:3" ht="14.25">
      <c r="B142" s="5"/>
      <c r="C142" s="5"/>
    </row>
    <row r="143" spans="2:3" ht="14.25">
      <c r="B143" s="5"/>
      <c r="C143" s="5"/>
    </row>
    <row r="144" spans="2:3" ht="14.25">
      <c r="B144" s="5"/>
      <c r="C144" s="5"/>
    </row>
    <row r="145" spans="2:3" ht="14.25">
      <c r="B145" s="5"/>
      <c r="C145" s="5"/>
    </row>
    <row r="146" spans="2:3" ht="14.25">
      <c r="B146" s="5"/>
      <c r="C146" s="5"/>
    </row>
    <row r="147" spans="2:3" ht="14.25">
      <c r="B147" s="5"/>
      <c r="C147" s="5"/>
    </row>
    <row r="148" spans="2:3" ht="14.25">
      <c r="B148" s="5"/>
      <c r="C148" s="5"/>
    </row>
    <row r="149" spans="2:3" ht="14.25">
      <c r="B149" s="5"/>
      <c r="C149" s="5"/>
    </row>
    <row r="150" spans="2:3" ht="14.25">
      <c r="B150" s="5"/>
      <c r="C150" s="5"/>
    </row>
    <row r="151" spans="2:3" ht="14.25">
      <c r="B151" s="5"/>
      <c r="C151" s="5"/>
    </row>
    <row r="152" spans="2:3" ht="14.25">
      <c r="B152" s="5"/>
      <c r="C152" s="5"/>
    </row>
    <row r="153" spans="2:3" ht="14.25">
      <c r="B153" s="5"/>
      <c r="C153" s="5"/>
    </row>
    <row r="154" spans="2:3" ht="14.25">
      <c r="B154" s="5"/>
      <c r="C154" s="5"/>
    </row>
    <row r="155" spans="2:3" ht="14.25">
      <c r="B155" s="5"/>
      <c r="C155" s="5"/>
    </row>
    <row r="156" spans="2:3" ht="14.25">
      <c r="B156" s="5"/>
      <c r="C156" s="5"/>
    </row>
    <row r="157" spans="2:3" ht="14.25">
      <c r="B157" s="5"/>
      <c r="C157" s="5"/>
    </row>
    <row r="158" spans="2:3" ht="14.25">
      <c r="B158" s="5"/>
      <c r="C158" s="5"/>
    </row>
    <row r="159" spans="2:3" ht="14.25">
      <c r="B159" s="5"/>
      <c r="C159" s="5"/>
    </row>
    <row r="160" spans="2:3" ht="14.25">
      <c r="B160" s="5"/>
      <c r="C160" s="5"/>
    </row>
    <row r="161" spans="2:3" ht="14.25">
      <c r="B161" s="5"/>
      <c r="C161" s="5"/>
    </row>
    <row r="162" spans="2:3" ht="14.25">
      <c r="B162" s="5"/>
      <c r="C162" s="5"/>
    </row>
    <row r="163" spans="2:3" ht="14.25">
      <c r="B163" s="5"/>
      <c r="C163" s="5"/>
    </row>
    <row r="164" spans="2:3" ht="14.25">
      <c r="B164" s="5"/>
      <c r="C164" s="5"/>
    </row>
    <row r="165" spans="2:3" ht="14.25">
      <c r="B165" s="5"/>
      <c r="C165" s="5"/>
    </row>
    <row r="166" spans="2:3" ht="14.25">
      <c r="B166" s="5"/>
      <c r="C166" s="5"/>
    </row>
    <row r="167" spans="2:3" ht="14.25">
      <c r="B167" s="5"/>
      <c r="C167" s="5"/>
    </row>
    <row r="168" spans="2:3" ht="14.25">
      <c r="B168" s="5"/>
      <c r="C168" s="5"/>
    </row>
    <row r="169" spans="2:3" ht="14.25">
      <c r="B169" s="5"/>
      <c r="C169" s="5"/>
    </row>
    <row r="170" spans="2:3" ht="14.25">
      <c r="B170" s="5"/>
      <c r="C170" s="5"/>
    </row>
    <row r="171" spans="2:3" ht="14.25">
      <c r="B171" s="5"/>
      <c r="C171" s="5"/>
    </row>
    <row r="172" spans="2:3" ht="14.25">
      <c r="B172" s="5"/>
      <c r="C172" s="5"/>
    </row>
    <row r="173" spans="2:3" ht="14.25">
      <c r="B173" s="5"/>
      <c r="C173" s="5"/>
    </row>
    <row r="174" spans="2:3" ht="14.25">
      <c r="B174" s="5"/>
      <c r="C174" s="5"/>
    </row>
    <row r="175" spans="2:3" ht="14.25">
      <c r="B175" s="5"/>
      <c r="C175" s="5"/>
    </row>
    <row r="176" spans="2:3" ht="14.25">
      <c r="B176" s="5"/>
      <c r="C176" s="5"/>
    </row>
    <row r="177" spans="2:3" ht="14.25">
      <c r="B177" s="5"/>
      <c r="C177" s="5"/>
    </row>
    <row r="178" spans="2:3" ht="14.25">
      <c r="B178" s="5"/>
      <c r="C178" s="5"/>
    </row>
    <row r="179" spans="2:3" ht="14.25">
      <c r="B179" s="5"/>
      <c r="C179" s="5"/>
    </row>
    <row r="180" spans="2:3" ht="14.25">
      <c r="B180" s="5"/>
      <c r="C180" s="5"/>
    </row>
    <row r="181" spans="2:3" ht="14.25">
      <c r="B181" s="5"/>
      <c r="C181" s="5"/>
    </row>
    <row r="182" spans="2:3" ht="14.25">
      <c r="B182" s="5"/>
      <c r="C182" s="5"/>
    </row>
    <row r="183" spans="2:3" ht="14.25">
      <c r="B183" s="5"/>
      <c r="C183" s="5"/>
    </row>
    <row r="184" spans="2:3" ht="14.25">
      <c r="B184" s="5"/>
      <c r="C184" s="5"/>
    </row>
    <row r="185" spans="2:3" ht="14.25">
      <c r="B185" s="5"/>
      <c r="C185" s="5"/>
    </row>
    <row r="186" spans="2:3" ht="14.25">
      <c r="B186" s="5"/>
      <c r="C186" s="5"/>
    </row>
    <row r="187" spans="2:3" ht="14.25">
      <c r="B187" s="5"/>
      <c r="C187" s="5"/>
    </row>
    <row r="188" spans="2:3" ht="14.25">
      <c r="B188" s="5"/>
      <c r="C188" s="5"/>
    </row>
    <row r="189" spans="2:3" ht="14.25">
      <c r="B189" s="5"/>
      <c r="C189" s="5"/>
    </row>
    <row r="190" spans="2:3" ht="14.25">
      <c r="B190" s="5"/>
      <c r="C190" s="5"/>
    </row>
    <row r="191" spans="2:3" ht="14.25">
      <c r="B191" s="5"/>
      <c r="C191" s="5"/>
    </row>
    <row r="192" spans="2:3" ht="14.25">
      <c r="B192" s="5"/>
      <c r="C192" s="5"/>
    </row>
    <row r="193" spans="2:3" ht="14.25">
      <c r="B193" s="5"/>
      <c r="C193" s="5"/>
    </row>
    <row r="194" spans="2:3" ht="14.25">
      <c r="B194" s="5"/>
      <c r="C194" s="5"/>
    </row>
    <row r="195" spans="2:3" ht="14.25">
      <c r="B195" s="5"/>
      <c r="C195" s="5"/>
    </row>
    <row r="196" spans="2:3" ht="14.25">
      <c r="B196" s="5"/>
      <c r="C196" s="5"/>
    </row>
    <row r="197" spans="2:3" ht="14.25">
      <c r="B197" s="5"/>
      <c r="C197" s="5"/>
    </row>
    <row r="198" spans="2:3" ht="14.25">
      <c r="B198" s="5"/>
      <c r="C198" s="5"/>
    </row>
    <row r="199" spans="2:3" ht="14.25">
      <c r="B199" s="5"/>
      <c r="C199" s="5"/>
    </row>
    <row r="200" spans="2:3" ht="14.25">
      <c r="B200" s="5"/>
      <c r="C200" s="5"/>
    </row>
    <row r="201" spans="2:3" ht="14.25">
      <c r="B201" s="5"/>
      <c r="C201" s="5"/>
    </row>
    <row r="202" spans="2:3" ht="14.25">
      <c r="B202" s="5"/>
      <c r="C202" s="5"/>
    </row>
    <row r="203" spans="2:3" ht="14.25">
      <c r="B203" s="5"/>
      <c r="C203" s="5"/>
    </row>
    <row r="204" spans="2:3" ht="14.25">
      <c r="B204" s="5"/>
      <c r="C204" s="5"/>
    </row>
    <row r="205" spans="2:3" ht="14.25">
      <c r="B205" s="5"/>
      <c r="C205" s="5"/>
    </row>
    <row r="206" spans="2:3" ht="14.25">
      <c r="B206" s="5"/>
      <c r="C206" s="5"/>
    </row>
    <row r="207" spans="2:3" ht="14.25">
      <c r="B207" s="5"/>
      <c r="C207" s="5"/>
    </row>
    <row r="208" spans="2:3" ht="14.25">
      <c r="B208" s="5"/>
      <c r="C208" s="5"/>
    </row>
    <row r="209" spans="2:3" ht="14.25">
      <c r="B209" s="5"/>
      <c r="C209" s="5"/>
    </row>
    <row r="210" spans="2:3" ht="14.25">
      <c r="B210" s="5"/>
      <c r="C210" s="5"/>
    </row>
    <row r="211" spans="2:3" ht="14.25">
      <c r="B211" s="5"/>
      <c r="C211" s="5"/>
    </row>
    <row r="212" spans="2:3" ht="14.25">
      <c r="B212" s="5"/>
      <c r="C212" s="5"/>
    </row>
    <row r="213" spans="2:3" ht="14.25">
      <c r="B213" s="5"/>
      <c r="C213" s="5"/>
    </row>
    <row r="214" spans="2:3" ht="14.25">
      <c r="B214" s="5"/>
      <c r="C214" s="5"/>
    </row>
    <row r="215" spans="2:3" ht="14.25">
      <c r="B215" s="5"/>
      <c r="C215" s="5"/>
    </row>
    <row r="216" spans="2:3" ht="14.25">
      <c r="B216" s="5"/>
      <c r="C216" s="5"/>
    </row>
    <row r="217" spans="2:3" ht="14.25">
      <c r="B217" s="5"/>
      <c r="C217" s="5"/>
    </row>
    <row r="218" spans="2:3" ht="14.25">
      <c r="B218" s="5"/>
      <c r="C218" s="5"/>
    </row>
    <row r="219" spans="2:3" ht="14.25">
      <c r="B219" s="5"/>
      <c r="C219" s="5"/>
    </row>
    <row r="220" spans="2:3" ht="14.25">
      <c r="B220" s="5"/>
      <c r="C220" s="5"/>
    </row>
    <row r="221" spans="2:3" ht="14.25">
      <c r="B221" s="5"/>
      <c r="C221" s="5"/>
    </row>
    <row r="222" spans="2:3" ht="14.25">
      <c r="B222" s="5"/>
      <c r="C222" s="5"/>
    </row>
    <row r="223" spans="2:3" ht="14.25">
      <c r="B223" s="5"/>
      <c r="C223" s="5"/>
    </row>
    <row r="224" spans="2:3" ht="14.25">
      <c r="B224" s="5"/>
      <c r="C224" s="5"/>
    </row>
    <row r="225" spans="2:3" ht="14.25">
      <c r="B225" s="5"/>
      <c r="C225" s="5"/>
    </row>
    <row r="226" spans="2:3" ht="14.25">
      <c r="B226" s="5"/>
      <c r="C226" s="5"/>
    </row>
    <row r="227" spans="2:3" ht="14.25">
      <c r="B227" s="5"/>
      <c r="C227" s="5"/>
    </row>
    <row r="228" spans="2:3" ht="14.25">
      <c r="B228" s="5"/>
      <c r="C228" s="5"/>
    </row>
    <row r="229" spans="2:3" ht="14.25">
      <c r="B229" s="5"/>
      <c r="C229" s="5"/>
    </row>
    <row r="230" spans="2:3" ht="14.25">
      <c r="B230" s="5"/>
      <c r="C230" s="5"/>
    </row>
    <row r="231" spans="2:3" ht="14.25">
      <c r="B231" s="5"/>
      <c r="C231" s="5"/>
    </row>
    <row r="232" spans="2:3" ht="14.25">
      <c r="B232" s="5"/>
      <c r="C232" s="5"/>
    </row>
    <row r="233" spans="2:3" ht="14.25">
      <c r="B233" s="5"/>
      <c r="C233" s="5"/>
    </row>
    <row r="234" spans="2:3" ht="14.25">
      <c r="B234" s="5"/>
      <c r="C234" s="5"/>
    </row>
    <row r="235" spans="2:3" ht="14.25">
      <c r="B235" s="5"/>
      <c r="C235" s="5"/>
    </row>
    <row r="236" spans="2:3" ht="14.25">
      <c r="B236" s="5"/>
      <c r="C236" s="5"/>
    </row>
    <row r="237" spans="2:3" ht="14.25">
      <c r="B237" s="5"/>
      <c r="C237" s="5"/>
    </row>
    <row r="238" spans="2:3" ht="14.25">
      <c r="B238" s="5"/>
      <c r="C238" s="5"/>
    </row>
    <row r="239" spans="2:3" ht="14.25">
      <c r="B239" s="5"/>
      <c r="C239" s="5"/>
    </row>
    <row r="240" spans="2:3" ht="14.25">
      <c r="B240" s="5"/>
      <c r="C240" s="5"/>
    </row>
    <row r="241" spans="2:3" ht="14.25">
      <c r="B241" s="5"/>
      <c r="C241" s="5"/>
    </row>
    <row r="242" spans="2:3" ht="14.25">
      <c r="B242" s="5"/>
      <c r="C242" s="5"/>
    </row>
    <row r="243" spans="2:3" ht="14.25">
      <c r="B243" s="5"/>
      <c r="C243" s="5"/>
    </row>
    <row r="244" spans="2:3" ht="14.25">
      <c r="B244" s="5"/>
      <c r="C244" s="5"/>
    </row>
    <row r="245" spans="2:3" ht="14.25">
      <c r="B245" s="5"/>
      <c r="C245" s="5"/>
    </row>
    <row r="246" spans="2:3" ht="14.25">
      <c r="B246" s="5"/>
      <c r="C246" s="5"/>
    </row>
    <row r="247" spans="2:3" ht="14.25">
      <c r="B247" s="5"/>
      <c r="C247" s="5"/>
    </row>
    <row r="248" spans="2:3" ht="14.25">
      <c r="B248" s="5"/>
      <c r="C248" s="5"/>
    </row>
    <row r="249" spans="2:3" ht="14.25">
      <c r="B249" s="5"/>
      <c r="C249" s="5"/>
    </row>
    <row r="250" spans="2:3" ht="14.25">
      <c r="B250" s="5"/>
      <c r="C250" s="5"/>
    </row>
    <row r="251" spans="2:3" ht="14.25">
      <c r="B251" s="5"/>
      <c r="C251" s="5"/>
    </row>
    <row r="252" spans="2:3" ht="14.25">
      <c r="B252" s="5"/>
      <c r="C252" s="5"/>
    </row>
    <row r="253" spans="2:3" ht="14.25">
      <c r="B253" s="5"/>
      <c r="C253" s="5"/>
    </row>
    <row r="254" spans="2:3" ht="14.25">
      <c r="B254" s="5"/>
      <c r="C254" s="5"/>
    </row>
    <row r="255" spans="2:3" ht="14.25">
      <c r="B255" s="5"/>
      <c r="C255" s="5"/>
    </row>
    <row r="256" spans="2:3" ht="14.25">
      <c r="B256" s="5"/>
      <c r="C256" s="5"/>
    </row>
    <row r="257" spans="2:3" ht="14.25">
      <c r="B257" s="5"/>
      <c r="C257" s="5"/>
    </row>
    <row r="258" spans="2:3" ht="14.25">
      <c r="B258" s="5"/>
      <c r="C258" s="5"/>
    </row>
    <row r="259" spans="2:3" ht="14.25">
      <c r="B259" s="5"/>
      <c r="C259" s="5"/>
    </row>
    <row r="260" spans="2:3" ht="14.25">
      <c r="B260" s="5"/>
      <c r="C260" s="5"/>
    </row>
    <row r="261" spans="2:3" ht="14.25">
      <c r="B261" s="5"/>
      <c r="C261" s="5"/>
    </row>
    <row r="262" spans="2:3" ht="14.25">
      <c r="B262" s="5"/>
      <c r="C262" s="5"/>
    </row>
    <row r="263" spans="2:3" ht="14.25">
      <c r="B263" s="5"/>
      <c r="C263" s="5"/>
    </row>
    <row r="264" spans="2:3" ht="14.25">
      <c r="B264" s="5"/>
      <c r="C264" s="5"/>
    </row>
    <row r="265" spans="2:3" ht="14.25">
      <c r="B265" s="5"/>
      <c r="C265" s="5"/>
    </row>
    <row r="266" spans="2:3" ht="14.25">
      <c r="B266" s="5"/>
      <c r="C266" s="5"/>
    </row>
    <row r="267" spans="2:3" ht="14.25">
      <c r="B267" s="5"/>
      <c r="C267" s="5"/>
    </row>
    <row r="268" spans="2:3" ht="14.25">
      <c r="B268" s="5"/>
      <c r="C268" s="5"/>
    </row>
    <row r="269" spans="2:3" ht="14.25">
      <c r="B269" s="5"/>
      <c r="C269" s="5"/>
    </row>
    <row r="270" spans="2:3" ht="14.25">
      <c r="B270" s="5"/>
      <c r="C270" s="5"/>
    </row>
    <row r="271" spans="2:3" ht="14.25">
      <c r="B271" s="5"/>
      <c r="C271" s="5"/>
    </row>
    <row r="272" spans="2:3" ht="14.25">
      <c r="B272" s="5"/>
      <c r="C272" s="5"/>
    </row>
    <row r="273" spans="2:3" ht="14.25">
      <c r="B273" s="5"/>
      <c r="C273" s="5"/>
    </row>
    <row r="274" spans="2:3" ht="14.25">
      <c r="B274" s="5"/>
      <c r="C274" s="5"/>
    </row>
    <row r="275" spans="2:3" ht="14.25">
      <c r="B275" s="5"/>
      <c r="C275" s="5"/>
    </row>
    <row r="276" spans="2:3" ht="14.25">
      <c r="B276" s="5"/>
      <c r="C276" s="5"/>
    </row>
    <row r="277" spans="2:3" ht="14.25">
      <c r="B277" s="5"/>
      <c r="C277" s="5"/>
    </row>
    <row r="278" spans="2:3" ht="14.25">
      <c r="B278" s="5"/>
      <c r="C278" s="5"/>
    </row>
    <row r="279" spans="2:3" ht="14.25">
      <c r="B279" s="5"/>
      <c r="C279" s="5"/>
    </row>
    <row r="280" spans="2:3" ht="14.25">
      <c r="B280" s="5"/>
      <c r="C280" s="5"/>
    </row>
    <row r="281" spans="2:3" ht="14.25">
      <c r="B281" s="5"/>
      <c r="C281" s="5"/>
    </row>
    <row r="282" spans="2:3" ht="14.25">
      <c r="B282" s="5"/>
      <c r="C282" s="5"/>
    </row>
    <row r="283" spans="2:3" ht="14.25">
      <c r="B283" s="5"/>
      <c r="C283" s="5"/>
    </row>
    <row r="284" spans="2:3" ht="14.25">
      <c r="B284" s="5"/>
      <c r="C284" s="5"/>
    </row>
    <row r="285" spans="2:3" ht="14.25">
      <c r="B285" s="5"/>
      <c r="C285" s="5"/>
    </row>
    <row r="286" spans="2:3" ht="14.25">
      <c r="B286" s="5"/>
      <c r="C286" s="5"/>
    </row>
    <row r="287" spans="2:3" ht="14.25">
      <c r="B287" s="5"/>
      <c r="C287" s="5"/>
    </row>
    <row r="288" spans="2:3" ht="14.25">
      <c r="B288" s="5"/>
      <c r="C288" s="5"/>
    </row>
    <row r="289" spans="2:3" ht="14.25">
      <c r="B289" s="5"/>
      <c r="C289" s="5"/>
    </row>
    <row r="290" spans="2:3" ht="14.25">
      <c r="B290" s="5"/>
      <c r="C290" s="5"/>
    </row>
    <row r="291" spans="2:3" ht="14.25">
      <c r="B291" s="5"/>
      <c r="C291" s="5"/>
    </row>
    <row r="292" spans="2:3" ht="14.25">
      <c r="B292" s="5"/>
      <c r="C292" s="5"/>
    </row>
    <row r="293" spans="2:3" ht="14.25">
      <c r="B293" s="5"/>
      <c r="C293" s="5"/>
    </row>
    <row r="294" spans="2:3" ht="14.25">
      <c r="B294" s="5"/>
      <c r="C294" s="5"/>
    </row>
    <row r="295" spans="2:3" ht="14.25">
      <c r="B295" s="5"/>
      <c r="C295" s="5"/>
    </row>
    <row r="296" spans="2:3" ht="14.25">
      <c r="B296" s="5"/>
      <c r="C296" s="5"/>
    </row>
    <row r="297" spans="2:3" ht="14.25">
      <c r="B297" s="5"/>
      <c r="C297" s="5"/>
    </row>
    <row r="298" spans="2:3" ht="14.25">
      <c r="B298" s="5"/>
      <c r="C298" s="5"/>
    </row>
    <row r="299" spans="2:3" ht="14.25">
      <c r="B299" s="5"/>
      <c r="C299" s="5"/>
    </row>
    <row r="300" spans="2:3" ht="14.25">
      <c r="B300" s="5"/>
      <c r="C300" s="5"/>
    </row>
    <row r="301" spans="2:3" ht="14.25">
      <c r="B301" s="5"/>
      <c r="C301" s="5"/>
    </row>
    <row r="302" spans="2:3" ht="14.25">
      <c r="B302" s="5"/>
      <c r="C302" s="5"/>
    </row>
    <row r="303" spans="2:3" ht="14.25">
      <c r="B303" s="5"/>
      <c r="C303" s="5"/>
    </row>
    <row r="304" spans="2:3" ht="14.25">
      <c r="B304" s="5"/>
      <c r="C304" s="5"/>
    </row>
    <row r="305" spans="2:3" ht="14.25">
      <c r="B305" s="5"/>
      <c r="C305" s="5"/>
    </row>
    <row r="306" spans="2:3" ht="14.25">
      <c r="B306" s="5"/>
      <c r="C306" s="5"/>
    </row>
    <row r="307" spans="2:3" ht="14.25">
      <c r="B307" s="5"/>
      <c r="C307" s="5"/>
    </row>
    <row r="308" spans="2:3" ht="14.25">
      <c r="B308" s="5"/>
      <c r="C308" s="5"/>
    </row>
    <row r="309" spans="2:3" ht="14.25">
      <c r="B309" s="5"/>
      <c r="C309" s="5"/>
    </row>
    <row r="310" spans="2:3" ht="14.25">
      <c r="B310" s="5"/>
      <c r="C310" s="5"/>
    </row>
    <row r="311" spans="2:3" ht="14.25">
      <c r="B311" s="5"/>
      <c r="C311" s="5"/>
    </row>
    <row r="312" spans="2:3" ht="14.25">
      <c r="B312" s="5"/>
      <c r="C312" s="5"/>
    </row>
    <row r="313" spans="2:3" ht="14.25">
      <c r="B313" s="5"/>
      <c r="C313" s="5"/>
    </row>
    <row r="314" spans="2:3" ht="14.25">
      <c r="B314" s="5"/>
      <c r="C314" s="5"/>
    </row>
    <row r="315" spans="2:3" ht="14.25">
      <c r="B315" s="5"/>
      <c r="C315" s="5"/>
    </row>
    <row r="316" spans="2:3" ht="14.25">
      <c r="B316" s="5"/>
      <c r="C316" s="5"/>
    </row>
    <row r="317" spans="2:3" ht="14.25">
      <c r="B317" s="5"/>
      <c r="C317" s="5"/>
    </row>
    <row r="318" spans="2:3" ht="14.25">
      <c r="B318" s="5"/>
      <c r="C318" s="5"/>
    </row>
    <row r="319" spans="2:3" ht="14.25">
      <c r="B319" s="5"/>
      <c r="C319" s="5"/>
    </row>
    <row r="320" spans="2:3" ht="14.25">
      <c r="B320" s="5"/>
      <c r="C320" s="5"/>
    </row>
    <row r="321" spans="2:3" ht="14.25">
      <c r="B321" s="5"/>
      <c r="C321" s="5"/>
    </row>
    <row r="322" spans="2:3" ht="14.25">
      <c r="B322" s="5"/>
      <c r="C322" s="5"/>
    </row>
    <row r="323" spans="2:3" ht="14.25">
      <c r="B323" s="5"/>
      <c r="C323" s="5"/>
    </row>
    <row r="324" spans="2:3" ht="14.25">
      <c r="B324" s="5"/>
      <c r="C324" s="5"/>
    </row>
    <row r="325" spans="2:3" ht="14.25">
      <c r="B325" s="5"/>
      <c r="C325" s="5"/>
    </row>
    <row r="326" spans="2:3" ht="14.25">
      <c r="B326" s="5"/>
      <c r="C326" s="5"/>
    </row>
    <row r="327" spans="2:3" ht="14.25">
      <c r="B327" s="5"/>
      <c r="C327" s="5"/>
    </row>
    <row r="328" spans="2:3" ht="14.25">
      <c r="B328" s="5"/>
      <c r="C328" s="5"/>
    </row>
    <row r="329" spans="2:3" ht="14.25">
      <c r="B329" s="5"/>
      <c r="C329" s="5"/>
    </row>
    <row r="330" spans="2:3" ht="14.25">
      <c r="B330" s="5"/>
      <c r="C330" s="5"/>
    </row>
    <row r="331" spans="2:3" ht="14.25">
      <c r="B331" s="5"/>
      <c r="C331" s="5"/>
    </row>
    <row r="332" spans="2:3" ht="14.25">
      <c r="B332" s="5"/>
      <c r="C332" s="5"/>
    </row>
    <row r="333" spans="2:3" ht="14.25">
      <c r="B333" s="5"/>
      <c r="C333" s="5"/>
    </row>
    <row r="334" spans="2:3" ht="14.25">
      <c r="B334" s="5"/>
      <c r="C334" s="5"/>
    </row>
    <row r="335" spans="2:3" ht="14.25">
      <c r="B335" s="5"/>
      <c r="C335" s="5"/>
    </row>
    <row r="336" spans="2:3" ht="14.25">
      <c r="B336" s="5"/>
      <c r="C336" s="5"/>
    </row>
    <row r="337" spans="2:3" ht="14.25">
      <c r="B337" s="5"/>
      <c r="C337" s="5"/>
    </row>
    <row r="338" spans="2:3" ht="14.25">
      <c r="B338" s="5"/>
      <c r="C338" s="5"/>
    </row>
    <row r="339" spans="2:3" ht="14.25">
      <c r="B339" s="5"/>
      <c r="C339" s="5"/>
    </row>
    <row r="340" spans="2:3" ht="14.25">
      <c r="B340" s="5"/>
      <c r="C340" s="5"/>
    </row>
    <row r="341" spans="2:3" ht="14.25">
      <c r="B341" s="5"/>
      <c r="C341" s="5"/>
    </row>
    <row r="342" spans="2:3" ht="14.25">
      <c r="B342" s="5"/>
      <c r="C342" s="5"/>
    </row>
    <row r="343" spans="2:3" ht="14.25">
      <c r="B343" s="5"/>
      <c r="C343" s="5"/>
    </row>
    <row r="344" spans="2:3" ht="14.25">
      <c r="B344" s="5"/>
      <c r="C344" s="5"/>
    </row>
    <row r="345" spans="2:3" ht="14.25">
      <c r="B345" s="5"/>
      <c r="C345" s="5"/>
    </row>
    <row r="346" spans="2:3" ht="14.25">
      <c r="B346" s="5"/>
      <c r="C346" s="5"/>
    </row>
    <row r="347" spans="2:3" ht="14.25">
      <c r="B347" s="5"/>
      <c r="C347" s="5"/>
    </row>
    <row r="348" spans="2:3" ht="14.25">
      <c r="B348" s="5"/>
      <c r="C348" s="5"/>
    </row>
    <row r="349" spans="2:3" ht="14.25">
      <c r="B349" s="5"/>
      <c r="C349" s="5"/>
    </row>
    <row r="350" spans="2:3" ht="14.25">
      <c r="B350" s="5"/>
      <c r="C350" s="5"/>
    </row>
    <row r="351" spans="2:3" ht="14.25">
      <c r="B351" s="5"/>
      <c r="C351" s="5"/>
    </row>
    <row r="352" spans="2:3" ht="14.25">
      <c r="B352" s="5"/>
      <c r="C352" s="5"/>
    </row>
    <row r="353" spans="2:3" ht="14.25">
      <c r="B353" s="5"/>
      <c r="C353" s="5"/>
    </row>
    <row r="354" spans="2:3" ht="14.25">
      <c r="B354" s="5"/>
      <c r="C354" s="5"/>
    </row>
    <row r="355" spans="2:3" ht="14.25">
      <c r="B355" s="5"/>
      <c r="C355" s="5"/>
    </row>
    <row r="356" spans="2:3" ht="14.25">
      <c r="B356" s="5"/>
      <c r="C356" s="5"/>
    </row>
    <row r="357" spans="2:3" ht="14.25">
      <c r="B357" s="5"/>
      <c r="C357" s="5"/>
    </row>
    <row r="358" spans="2:3" ht="14.25">
      <c r="B358" s="5"/>
      <c r="C358" s="5"/>
    </row>
    <row r="359" spans="2:3" ht="14.25">
      <c r="B359" s="5"/>
      <c r="C359" s="5"/>
    </row>
    <row r="360" spans="2:3" ht="14.25">
      <c r="B360" s="5"/>
      <c r="C360" s="5"/>
    </row>
    <row r="361" spans="2:3" ht="14.25">
      <c r="B361" s="5"/>
      <c r="C361" s="5"/>
    </row>
    <row r="362" spans="2:3" ht="14.25">
      <c r="B362" s="5"/>
      <c r="C362" s="5"/>
    </row>
    <row r="363" spans="2:3" ht="14.25">
      <c r="B363" s="5"/>
      <c r="C363" s="5"/>
    </row>
    <row r="364" spans="2:3" ht="14.25">
      <c r="B364" s="5"/>
      <c r="C364" s="5"/>
    </row>
    <row r="365" spans="2:3" ht="14.25">
      <c r="B365" s="5"/>
      <c r="C365" s="5"/>
    </row>
    <row r="366" spans="2:3" ht="14.25">
      <c r="B366" s="5"/>
      <c r="C366" s="5"/>
    </row>
    <row r="367" spans="2:3" ht="14.25">
      <c r="B367" s="5"/>
      <c r="C367" s="5"/>
    </row>
    <row r="368" spans="2:3" ht="14.25">
      <c r="B368" s="5"/>
      <c r="C368" s="5"/>
    </row>
    <row r="369" spans="2:3" ht="14.25">
      <c r="B369" s="5"/>
      <c r="C369" s="5"/>
    </row>
    <row r="370" spans="2:3" ht="14.25">
      <c r="B370" s="5"/>
      <c r="C370" s="5"/>
    </row>
    <row r="371" spans="2:3" ht="14.25">
      <c r="B371" s="5"/>
      <c r="C371" s="5"/>
    </row>
    <row r="372" spans="2:3" ht="14.25">
      <c r="B372" s="5"/>
      <c r="C372" s="5"/>
    </row>
    <row r="373" spans="2:3" ht="14.25">
      <c r="B373" s="5"/>
      <c r="C373" s="5"/>
    </row>
    <row r="374" spans="2:3" ht="14.25">
      <c r="B374" s="5"/>
      <c r="C374" s="5"/>
    </row>
    <row r="375" spans="2:3" ht="14.25">
      <c r="B375" s="5"/>
      <c r="C375" s="5"/>
    </row>
    <row r="376" spans="2:3" ht="14.25">
      <c r="B376" s="5"/>
      <c r="C376" s="5"/>
    </row>
    <row r="377" spans="2:3" ht="14.25">
      <c r="B377" s="5"/>
      <c r="C377" s="5"/>
    </row>
    <row r="378" spans="2:3" ht="14.25">
      <c r="B378" s="5"/>
      <c r="C378" s="5"/>
    </row>
    <row r="379" spans="2:3" ht="14.25">
      <c r="B379" s="5"/>
      <c r="C379" s="5"/>
    </row>
    <row r="380" spans="2:3" ht="14.25">
      <c r="B380" s="5"/>
      <c r="C380" s="5"/>
    </row>
    <row r="381" spans="2:3" ht="14.25">
      <c r="B381" s="5"/>
      <c r="C381" s="5"/>
    </row>
    <row r="382" spans="2:3" ht="14.25">
      <c r="B382" s="5"/>
      <c r="C382" s="5"/>
    </row>
    <row r="383" spans="2:3" ht="14.25">
      <c r="B383" s="5"/>
      <c r="C383" s="5"/>
    </row>
    <row r="384" spans="2:3" ht="14.25">
      <c r="B384" s="5"/>
      <c r="C384" s="5"/>
    </row>
    <row r="385" spans="2:3" ht="14.25">
      <c r="B385" s="5"/>
      <c r="C385" s="5"/>
    </row>
    <row r="386" spans="2:3" ht="14.25">
      <c r="B386" s="5"/>
      <c r="C386" s="5"/>
    </row>
    <row r="387" spans="2:3" ht="14.25">
      <c r="B387" s="5"/>
      <c r="C387" s="5"/>
    </row>
    <row r="388" spans="2:3" ht="14.25">
      <c r="B388" s="5"/>
      <c r="C388" s="5"/>
    </row>
    <row r="389" spans="2:3" ht="14.25">
      <c r="B389" s="5"/>
      <c r="C389" s="5"/>
    </row>
    <row r="390" spans="2:3" ht="14.25">
      <c r="B390" s="5"/>
      <c r="C390" s="5"/>
    </row>
    <row r="391" spans="2:3" ht="14.25">
      <c r="B391" s="5"/>
      <c r="C391" s="5"/>
    </row>
    <row r="392" spans="2:3" ht="14.25">
      <c r="B392" s="5"/>
      <c r="C392" s="5"/>
    </row>
    <row r="393" spans="2:3" ht="14.25">
      <c r="B393" s="5"/>
      <c r="C393" s="5"/>
    </row>
    <row r="394" spans="2:3" ht="14.25">
      <c r="B394" s="5"/>
      <c r="C394" s="5"/>
    </row>
    <row r="395" spans="2:3" ht="14.25">
      <c r="B395" s="5"/>
      <c r="C395" s="5"/>
    </row>
    <row r="396" spans="2:3" ht="14.25">
      <c r="B396" s="5"/>
      <c r="C396" s="5"/>
    </row>
    <row r="397" spans="2:3" ht="14.25">
      <c r="B397" s="5"/>
      <c r="C397" s="5"/>
    </row>
    <row r="398" spans="2:3" ht="14.25">
      <c r="B398" s="5"/>
      <c r="C398" s="5"/>
    </row>
    <row r="399" spans="2:3" ht="14.25">
      <c r="B399" s="5"/>
      <c r="C399" s="5"/>
    </row>
    <row r="400" spans="2:3" ht="14.25">
      <c r="B400" s="5"/>
      <c r="C400" s="5"/>
    </row>
    <row r="401" spans="2:3" ht="14.25">
      <c r="B401" s="5"/>
      <c r="C401" s="5"/>
    </row>
    <row r="402" spans="2:3" ht="14.25">
      <c r="B402" s="5"/>
      <c r="C402" s="5"/>
    </row>
    <row r="403" spans="2:3" ht="14.25">
      <c r="B403" s="5"/>
      <c r="C403" s="5"/>
    </row>
    <row r="404" spans="2:3" ht="14.25">
      <c r="B404" s="5"/>
      <c r="C404" s="5"/>
    </row>
    <row r="405" spans="2:3" ht="14.25">
      <c r="B405" s="5"/>
      <c r="C405" s="5"/>
    </row>
    <row r="406" spans="2:3" ht="14.25">
      <c r="B406" s="5"/>
      <c r="C406" s="5"/>
    </row>
    <row r="407" spans="2:3" ht="14.25">
      <c r="B407" s="5"/>
      <c r="C407" s="5"/>
    </row>
    <row r="408" spans="2:3" ht="14.25">
      <c r="B408" s="5"/>
      <c r="C408" s="5"/>
    </row>
    <row r="409" spans="2:3" ht="14.25">
      <c r="B409" s="5"/>
      <c r="C409" s="5"/>
    </row>
    <row r="410" spans="2:3" ht="14.25">
      <c r="B410" s="5"/>
      <c r="C410" s="5"/>
    </row>
    <row r="411" spans="2:3" ht="14.25">
      <c r="B411" s="5"/>
      <c r="C411" s="5"/>
    </row>
    <row r="412" spans="2:3" ht="14.25">
      <c r="B412" s="5"/>
      <c r="C412" s="5"/>
    </row>
    <row r="413" spans="2:3" ht="14.25">
      <c r="B413" s="5"/>
      <c r="C413" s="5"/>
    </row>
    <row r="414" spans="2:3" ht="14.25">
      <c r="B414" s="5"/>
      <c r="C414" s="5"/>
    </row>
    <row r="415" spans="2:3" ht="14.25">
      <c r="B415" s="5"/>
      <c r="C415" s="5"/>
    </row>
    <row r="416" spans="2:3" ht="14.25">
      <c r="B416" s="5"/>
      <c r="C416" s="5"/>
    </row>
    <row r="417" spans="2:3" ht="14.25">
      <c r="B417" s="5"/>
      <c r="C417" s="5"/>
    </row>
    <row r="418" spans="2:3" ht="14.25">
      <c r="B418" s="5"/>
      <c r="C418" s="5"/>
    </row>
    <row r="419" spans="2:3" ht="14.25">
      <c r="B419" s="5"/>
      <c r="C419" s="5"/>
    </row>
    <row r="420" spans="2:3" ht="14.25">
      <c r="B420" s="5"/>
      <c r="C420" s="5"/>
    </row>
    <row r="421" spans="2:3" ht="14.25">
      <c r="B421" s="5"/>
      <c r="C421" s="5"/>
    </row>
    <row r="422" spans="2:3" ht="14.25">
      <c r="B422" s="5"/>
      <c r="C422" s="5"/>
    </row>
    <row r="423" spans="2:3" ht="14.25">
      <c r="B423" s="5"/>
      <c r="C423" s="5"/>
    </row>
    <row r="424" spans="2:3" ht="14.25">
      <c r="B424" s="5"/>
      <c r="C424" s="5"/>
    </row>
    <row r="425" spans="2:3" ht="14.25">
      <c r="B425" s="5"/>
      <c r="C425" s="5"/>
    </row>
    <row r="426" spans="2:3" ht="14.25">
      <c r="B426" s="5"/>
      <c r="C426" s="5"/>
    </row>
    <row r="427" spans="2:3" ht="14.25">
      <c r="B427" s="5"/>
      <c r="C427" s="5"/>
    </row>
    <row r="428" spans="2:3" ht="14.25">
      <c r="B428" s="5"/>
      <c r="C428" s="5"/>
    </row>
    <row r="429" spans="2:3" ht="14.25">
      <c r="B429" s="5"/>
      <c r="C429" s="5"/>
    </row>
    <row r="430" spans="2:3" ht="14.25">
      <c r="B430" s="5"/>
      <c r="C430" s="5"/>
    </row>
    <row r="431" spans="2:3" ht="14.25">
      <c r="B431" s="5"/>
      <c r="C431" s="5"/>
    </row>
    <row r="432" spans="2:3" ht="14.25">
      <c r="B432" s="5"/>
      <c r="C432" s="5"/>
    </row>
    <row r="433" spans="2:3" ht="14.25">
      <c r="B433" s="5"/>
      <c r="C433" s="5"/>
    </row>
    <row r="434" spans="2:3" ht="14.25">
      <c r="B434" s="5"/>
      <c r="C434" s="5"/>
    </row>
    <row r="435" spans="2:3" ht="14.25">
      <c r="B435" s="5"/>
      <c r="C435" s="5"/>
    </row>
    <row r="436" spans="2:3" ht="14.25">
      <c r="B436" s="5"/>
      <c r="C436" s="5"/>
    </row>
    <row r="437" spans="2:3" ht="14.25">
      <c r="B437" s="5"/>
      <c r="C437" s="5"/>
    </row>
    <row r="438" spans="2:3" ht="14.25">
      <c r="B438" s="5"/>
      <c r="C438" s="5"/>
    </row>
    <row r="439" spans="2:3" ht="14.25">
      <c r="B439" s="5"/>
      <c r="C439" s="5"/>
    </row>
    <row r="440" spans="2:3" ht="14.25">
      <c r="B440" s="5"/>
      <c r="C440" s="5"/>
    </row>
    <row r="441" spans="2:3" ht="14.25">
      <c r="B441" s="5"/>
      <c r="C441" s="5"/>
    </row>
    <row r="442" spans="2:3" ht="14.25">
      <c r="B442" s="5"/>
      <c r="C442" s="5"/>
    </row>
    <row r="443" spans="2:3" ht="14.25">
      <c r="B443" s="5"/>
      <c r="C443" s="5"/>
    </row>
    <row r="444" spans="2:3" ht="14.25">
      <c r="B444" s="5"/>
      <c r="C444" s="5"/>
    </row>
    <row r="445" spans="2:3" ht="14.25">
      <c r="B445" s="5"/>
      <c r="C445" s="5"/>
    </row>
    <row r="446" spans="2:3" ht="14.25">
      <c r="B446" s="5"/>
      <c r="C446" s="5"/>
    </row>
    <row r="447" spans="2:3" ht="14.25">
      <c r="B447" s="5"/>
      <c r="C447" s="5"/>
    </row>
    <row r="448" spans="2:3" ht="14.25">
      <c r="B448" s="5"/>
      <c r="C448" s="5"/>
    </row>
    <row r="449" spans="2:3" ht="14.25">
      <c r="B449" s="5"/>
      <c r="C449" s="5"/>
    </row>
    <row r="450" spans="2:3" ht="14.25">
      <c r="B450" s="5"/>
      <c r="C450" s="5"/>
    </row>
    <row r="451" spans="2:3" ht="14.25">
      <c r="B451" s="5"/>
      <c r="C451" s="5"/>
    </row>
    <row r="452" spans="2:3" ht="14.25">
      <c r="B452" s="5"/>
      <c r="C452" s="5"/>
    </row>
    <row r="453" spans="2:3" ht="14.25">
      <c r="B453" s="5"/>
      <c r="C453" s="5"/>
    </row>
    <row r="454" spans="2:3" ht="14.25">
      <c r="B454" s="5"/>
      <c r="C454" s="5"/>
    </row>
    <row r="455" spans="2:3" ht="14.25">
      <c r="B455" s="5"/>
      <c r="C455" s="5"/>
    </row>
    <row r="456" spans="2:3" ht="14.25">
      <c r="B456" s="5"/>
      <c r="C456" s="5"/>
    </row>
    <row r="457" spans="2:3" ht="14.25">
      <c r="B457" s="5"/>
      <c r="C457" s="5"/>
    </row>
    <row r="458" spans="2:3" ht="14.25">
      <c r="B458" s="5"/>
      <c r="C458" s="5"/>
    </row>
    <row r="459" spans="2:3" ht="14.25">
      <c r="B459" s="5"/>
      <c r="C459" s="5"/>
    </row>
    <row r="460" spans="2:3" ht="14.25">
      <c r="B460" s="5"/>
      <c r="C460" s="5"/>
    </row>
    <row r="461" spans="2:3" ht="14.25">
      <c r="B461" s="5"/>
      <c r="C461" s="5"/>
    </row>
    <row r="462" spans="2:3" ht="14.25">
      <c r="B462" s="5"/>
      <c r="C462" s="5"/>
    </row>
    <row r="463" spans="2:3" ht="14.25">
      <c r="B463" s="5"/>
      <c r="C463" s="5"/>
    </row>
    <row r="464" spans="2:3" ht="14.25">
      <c r="B464" s="5"/>
      <c r="C464" s="5"/>
    </row>
    <row r="465" spans="2:3" ht="14.25">
      <c r="B465" s="5"/>
      <c r="C465" s="5"/>
    </row>
    <row r="466" spans="2:3" ht="14.25">
      <c r="B466" s="5"/>
      <c r="C466" s="5"/>
    </row>
    <row r="467" spans="2:3" ht="14.25">
      <c r="B467" s="5"/>
      <c r="C467" s="5"/>
    </row>
    <row r="468" spans="2:3" ht="14.25">
      <c r="B468" s="5"/>
      <c r="C468" s="5"/>
    </row>
    <row r="469" spans="2:3" ht="14.25">
      <c r="B469" s="5"/>
      <c r="C469" s="5"/>
    </row>
    <row r="470" spans="2:3" ht="14.25">
      <c r="B470" s="5"/>
      <c r="C470" s="5"/>
    </row>
    <row r="471" spans="2:3" ht="14.25">
      <c r="B471" s="5"/>
      <c r="C471" s="5"/>
    </row>
    <row r="472" spans="2:3" ht="14.25">
      <c r="B472" s="5"/>
      <c r="C472" s="5"/>
    </row>
    <row r="473" spans="2:3" ht="14.25">
      <c r="B473" s="5"/>
      <c r="C473" s="5"/>
    </row>
    <row r="474" spans="2:3" ht="14.25">
      <c r="B474" s="5"/>
      <c r="C474" s="5"/>
    </row>
    <row r="475" spans="2:3" ht="14.25">
      <c r="B475" s="5"/>
      <c r="C475" s="5"/>
    </row>
    <row r="476" spans="2:3" ht="14.25">
      <c r="B476" s="5"/>
      <c r="C476" s="5"/>
    </row>
    <row r="477" spans="2:3" ht="14.25">
      <c r="B477" s="5"/>
      <c r="C477" s="5"/>
    </row>
    <row r="478" spans="2:3" ht="14.25">
      <c r="B478" s="5"/>
      <c r="C478" s="5"/>
    </row>
    <row r="479" spans="2:3" ht="14.25">
      <c r="B479" s="5"/>
      <c r="C479" s="5"/>
    </row>
    <row r="480" spans="2:3" ht="14.25">
      <c r="B480" s="5"/>
      <c r="C480" s="5"/>
    </row>
    <row r="481" spans="2:3" ht="14.25">
      <c r="B481" s="5"/>
      <c r="C481" s="5"/>
    </row>
    <row r="482" spans="2:3" ht="14.25">
      <c r="B482" s="5"/>
      <c r="C482" s="5"/>
    </row>
    <row r="483" spans="2:3" ht="14.25">
      <c r="B483" s="5"/>
      <c r="C483" s="5"/>
    </row>
    <row r="484" spans="2:3" ht="14.25">
      <c r="B484" s="5"/>
      <c r="C484" s="5"/>
    </row>
    <row r="485" spans="2:3" ht="14.25">
      <c r="B485" s="5"/>
      <c r="C485" s="5"/>
    </row>
    <row r="486" spans="2:3" ht="14.25">
      <c r="B486" s="5"/>
      <c r="C486" s="5"/>
    </row>
    <row r="487" spans="2:3" ht="14.25">
      <c r="B487" s="5"/>
      <c r="C487" s="5"/>
    </row>
    <row r="488" spans="2:3" ht="14.25">
      <c r="B488" s="5"/>
      <c r="C488" s="5"/>
    </row>
    <row r="489" spans="2:3" ht="14.25">
      <c r="B489" s="5"/>
      <c r="C489" s="5"/>
    </row>
    <row r="490" spans="2:3" ht="14.25">
      <c r="B490" s="5"/>
      <c r="C490" s="5"/>
    </row>
    <row r="491" spans="2:3" ht="14.25">
      <c r="B491" s="5"/>
      <c r="C491" s="5"/>
    </row>
    <row r="492" spans="2:3" ht="14.25">
      <c r="B492" s="5"/>
      <c r="C492" s="5"/>
    </row>
    <row r="493" spans="2:3" ht="14.25">
      <c r="B493" s="5"/>
      <c r="C493" s="5"/>
    </row>
    <row r="494" spans="2:3" ht="14.25">
      <c r="B494" s="5"/>
      <c r="C494" s="5"/>
    </row>
    <row r="495" spans="2:3" ht="14.25">
      <c r="B495" s="5"/>
      <c r="C495" s="5"/>
    </row>
    <row r="496" spans="2:3" ht="14.25">
      <c r="B496" s="5"/>
      <c r="C496" s="5"/>
    </row>
    <row r="497" spans="2:3" ht="14.25">
      <c r="B497" s="5"/>
      <c r="C497" s="5"/>
    </row>
    <row r="498" spans="2:3" ht="14.25">
      <c r="B498" s="5"/>
      <c r="C498" s="5"/>
    </row>
    <row r="499" spans="2:3" ht="14.25">
      <c r="B499" s="5"/>
      <c r="C499" s="5"/>
    </row>
    <row r="500" spans="2:3" ht="14.25">
      <c r="B500" s="5"/>
      <c r="C500" s="5"/>
    </row>
    <row r="501" spans="2:3" ht="14.25">
      <c r="B501" s="5"/>
      <c r="C501" s="5"/>
    </row>
    <row r="502" spans="2:3" ht="14.25">
      <c r="B502" s="5"/>
      <c r="C502" s="5"/>
    </row>
    <row r="503" spans="2:3" ht="14.25">
      <c r="B503" s="5"/>
      <c r="C503" s="5"/>
    </row>
    <row r="504" spans="2:3" ht="14.25">
      <c r="B504" s="5"/>
      <c r="C504" s="5"/>
    </row>
    <row r="505" spans="2:3" ht="14.25">
      <c r="B505" s="5"/>
      <c r="C505" s="5"/>
    </row>
    <row r="506" spans="2:3" ht="14.25">
      <c r="B506" s="5"/>
      <c r="C506" s="5"/>
    </row>
    <row r="507" spans="2:3" ht="14.25">
      <c r="B507" s="5"/>
      <c r="C507" s="5"/>
    </row>
    <row r="508" spans="2:3" ht="14.25">
      <c r="B508" s="5"/>
      <c r="C508" s="5"/>
    </row>
    <row r="509" spans="2:3" ht="14.25">
      <c r="B509" s="5"/>
      <c r="C509" s="5"/>
    </row>
    <row r="510" spans="2:3" ht="14.25">
      <c r="B510" s="5"/>
      <c r="C510" s="5"/>
    </row>
    <row r="511" spans="2:3" ht="14.25">
      <c r="B511" s="5"/>
      <c r="C511" s="5"/>
    </row>
    <row r="512" spans="2:3" ht="14.25">
      <c r="B512" s="5"/>
      <c r="C512" s="5"/>
    </row>
    <row r="513" spans="2:3" ht="14.25">
      <c r="B513" s="5"/>
      <c r="C513" s="5"/>
    </row>
    <row r="514" spans="2:3" ht="14.25">
      <c r="B514" s="5"/>
      <c r="C514" s="5"/>
    </row>
    <row r="515" spans="2:3" ht="14.25">
      <c r="B515" s="5"/>
      <c r="C515" s="5"/>
    </row>
    <row r="516" spans="2:3" ht="14.25">
      <c r="B516" s="5"/>
      <c r="C516" s="5"/>
    </row>
    <row r="517" spans="2:3" ht="14.25">
      <c r="B517" s="5"/>
      <c r="C517" s="5"/>
    </row>
    <row r="518" spans="2:3" ht="14.25">
      <c r="B518" s="5"/>
      <c r="C518" s="5"/>
    </row>
    <row r="519" spans="2:3" ht="14.25">
      <c r="B519" s="5"/>
      <c r="C519" s="5"/>
    </row>
    <row r="520" spans="2:3" ht="14.25">
      <c r="B520" s="5"/>
      <c r="C520" s="5"/>
    </row>
    <row r="521" spans="2:3" ht="14.25">
      <c r="B521" s="5"/>
      <c r="C521" s="5"/>
    </row>
    <row r="522" spans="2:3" ht="14.25">
      <c r="B522" s="5"/>
      <c r="C522" s="5"/>
    </row>
    <row r="523" spans="2:3" ht="14.25">
      <c r="B523" s="5"/>
      <c r="C523" s="5"/>
    </row>
    <row r="524" spans="2:3" ht="14.25">
      <c r="B524" s="5"/>
      <c r="C524" s="5"/>
    </row>
    <row r="525" spans="2:3" ht="14.25">
      <c r="B525" s="5"/>
      <c r="C525" s="5"/>
    </row>
    <row r="526" spans="2:3" ht="14.25">
      <c r="B526" s="5"/>
      <c r="C526" s="5"/>
    </row>
    <row r="527" spans="2:3" ht="14.25">
      <c r="B527" s="5"/>
      <c r="C527" s="5"/>
    </row>
    <row r="528" spans="2:3" ht="14.25">
      <c r="B528" s="5"/>
      <c r="C528" s="5"/>
    </row>
    <row r="529" spans="2:3" ht="14.25">
      <c r="B529" s="5"/>
      <c r="C529" s="5"/>
    </row>
    <row r="530" spans="2:3" ht="14.25">
      <c r="B530" s="5"/>
      <c r="C530" s="5"/>
    </row>
    <row r="531" spans="2:3" ht="14.25">
      <c r="B531" s="5"/>
      <c r="C531" s="5"/>
    </row>
    <row r="532" spans="2:3" ht="14.25">
      <c r="B532" s="5"/>
      <c r="C532" s="5"/>
    </row>
    <row r="533" spans="2:3" ht="14.25">
      <c r="B533" s="5"/>
      <c r="C533" s="5"/>
    </row>
    <row r="534" spans="2:3" ht="14.25">
      <c r="B534" s="5"/>
      <c r="C534" s="5"/>
    </row>
    <row r="535" spans="2:3" ht="14.25">
      <c r="B535" s="5"/>
      <c r="C535" s="5"/>
    </row>
    <row r="536" spans="2:3" ht="14.25">
      <c r="B536" s="5"/>
      <c r="C536" s="5"/>
    </row>
    <row r="537" spans="2:3" ht="14.25">
      <c r="B537" s="5"/>
      <c r="C537" s="5"/>
    </row>
    <row r="538" spans="2:3" ht="14.25">
      <c r="B538" s="5"/>
      <c r="C538" s="5"/>
    </row>
    <row r="539" spans="2:3" ht="14.25">
      <c r="B539" s="5"/>
      <c r="C539" s="5"/>
    </row>
    <row r="540" spans="2:3" ht="14.25">
      <c r="B540" s="5"/>
      <c r="C540" s="5"/>
    </row>
    <row r="541" spans="2:3" ht="14.25">
      <c r="B541" s="5"/>
      <c r="C541" s="5"/>
    </row>
    <row r="542" spans="2:3" ht="14.25">
      <c r="B542" s="5"/>
      <c r="C542" s="5"/>
    </row>
    <row r="543" spans="2:3" ht="14.25">
      <c r="B543" s="5"/>
      <c r="C543" s="5"/>
    </row>
    <row r="544" spans="2:3" ht="14.25">
      <c r="B544" s="5"/>
      <c r="C544" s="5"/>
    </row>
    <row r="545" spans="2:3" ht="14.25">
      <c r="B545" s="5"/>
      <c r="C545" s="5"/>
    </row>
    <row r="546" spans="2:3" ht="14.25">
      <c r="B546" s="5"/>
      <c r="C546" s="5"/>
    </row>
    <row r="547" spans="2:3" ht="14.25">
      <c r="B547" s="5"/>
      <c r="C547" s="5"/>
    </row>
    <row r="548" spans="2:3" ht="14.25">
      <c r="B548" s="5"/>
      <c r="C548" s="5"/>
    </row>
    <row r="549" spans="2:3" ht="14.25">
      <c r="B549" s="5"/>
      <c r="C549" s="5"/>
    </row>
    <row r="550" spans="2:3" ht="14.25">
      <c r="B550" s="5"/>
      <c r="C550" s="5"/>
    </row>
    <row r="551" spans="2:3" ht="14.25">
      <c r="B551" s="5"/>
      <c r="C551" s="5"/>
    </row>
    <row r="552" spans="2:3" ht="14.25">
      <c r="B552" s="5"/>
      <c r="C552" s="5"/>
    </row>
    <row r="553" spans="2:3" ht="14.25">
      <c r="B553" s="5"/>
      <c r="C553" s="5"/>
    </row>
    <row r="554" spans="2:3" ht="14.25">
      <c r="B554" s="5"/>
      <c r="C554" s="5"/>
    </row>
    <row r="555" spans="2:3" ht="14.25">
      <c r="B555" s="5"/>
      <c r="C555" s="5"/>
    </row>
    <row r="556" spans="2:3" ht="14.25">
      <c r="B556" s="5"/>
      <c r="C556" s="5"/>
    </row>
    <row r="557" spans="2:3" ht="14.25">
      <c r="B557" s="5"/>
      <c r="C557" s="5"/>
    </row>
    <row r="558" spans="2:3" ht="14.25">
      <c r="B558" s="5"/>
      <c r="C558" s="5"/>
    </row>
    <row r="559" spans="2:3" ht="14.25">
      <c r="B559" s="5"/>
      <c r="C559" s="5"/>
    </row>
    <row r="560" spans="2:3" ht="14.25">
      <c r="B560" s="5"/>
      <c r="C560" s="5"/>
    </row>
    <row r="561" spans="2:3" ht="14.25">
      <c r="B561" s="5"/>
      <c r="C561" s="5"/>
    </row>
    <row r="562" spans="2:3" ht="14.25">
      <c r="B562" s="5"/>
      <c r="C562" s="5"/>
    </row>
    <row r="563" spans="2:3" ht="14.25">
      <c r="B563" s="5"/>
      <c r="C563" s="5"/>
    </row>
    <row r="564" spans="2:3" ht="14.25">
      <c r="B564" s="5"/>
      <c r="C564" s="5"/>
    </row>
    <row r="565" spans="2:3" ht="14.25">
      <c r="B565" s="5"/>
      <c r="C565" s="5"/>
    </row>
    <row r="566" spans="2:3" ht="14.25">
      <c r="B566" s="5"/>
      <c r="C566" s="5"/>
    </row>
    <row r="567" spans="2:3" ht="14.25">
      <c r="B567" s="5"/>
      <c r="C567" s="5"/>
    </row>
    <row r="568" spans="2:3" ht="14.25">
      <c r="B568" s="5"/>
      <c r="C568" s="5"/>
    </row>
    <row r="569" spans="2:3" ht="14.25">
      <c r="B569" s="5"/>
      <c r="C569" s="5"/>
    </row>
    <row r="570" spans="2:3" ht="14.25">
      <c r="B570" s="5"/>
      <c r="C570" s="5"/>
    </row>
    <row r="571" spans="2:3" ht="14.25">
      <c r="B571" s="5"/>
      <c r="C571" s="5"/>
    </row>
    <row r="572" spans="2:3" ht="14.25">
      <c r="B572" s="5"/>
      <c r="C572" s="5"/>
    </row>
    <row r="573" spans="2:3" ht="14.25">
      <c r="B573" s="5"/>
      <c r="C573" s="5"/>
    </row>
    <row r="574" spans="2:3" ht="14.25">
      <c r="B574" s="5"/>
      <c r="C574" s="5"/>
    </row>
    <row r="575" spans="2:3" ht="14.25">
      <c r="B575" s="5"/>
      <c r="C575" s="5"/>
    </row>
    <row r="576" spans="2:3" ht="14.25">
      <c r="B576" s="5"/>
      <c r="C576" s="5"/>
    </row>
    <row r="577" spans="2:3" ht="14.25">
      <c r="B577" s="5"/>
      <c r="C577" s="5"/>
    </row>
    <row r="578" spans="2:3" ht="14.25">
      <c r="B578" s="5"/>
      <c r="C578" s="5"/>
    </row>
    <row r="579" spans="2:3" ht="14.25">
      <c r="B579" s="5"/>
      <c r="C579" s="5"/>
    </row>
    <row r="580" spans="2:3" ht="14.25">
      <c r="B580" s="5"/>
      <c r="C580" s="5"/>
    </row>
    <row r="581" spans="2:3" ht="14.25">
      <c r="B581" s="5"/>
      <c r="C581" s="5"/>
    </row>
    <row r="582" spans="2:3" ht="14.25">
      <c r="B582" s="5"/>
      <c r="C582" s="5"/>
    </row>
    <row r="583" spans="2:3" ht="14.25">
      <c r="B583" s="5"/>
      <c r="C583" s="5"/>
    </row>
    <row r="584" spans="2:3" ht="14.25">
      <c r="B584" s="5"/>
      <c r="C584" s="5"/>
    </row>
    <row r="585" spans="2:3" ht="14.25">
      <c r="B585" s="5"/>
      <c r="C585" s="5"/>
    </row>
    <row r="586" spans="2:3" ht="14.25">
      <c r="B586" s="5"/>
      <c r="C586" s="5"/>
    </row>
    <row r="587" spans="2:3" ht="14.25">
      <c r="B587" s="5"/>
      <c r="C587" s="5"/>
    </row>
    <row r="588" spans="2:3" ht="14.25">
      <c r="B588" s="5"/>
      <c r="C588" s="5"/>
    </row>
    <row r="589" spans="2:3" ht="14.25">
      <c r="B589" s="5"/>
      <c r="C589" s="5"/>
    </row>
    <row r="590" spans="2:3" ht="14.25">
      <c r="B590" s="5"/>
      <c r="C590" s="5"/>
    </row>
    <row r="591" spans="2:3" ht="14.25">
      <c r="B591" s="5"/>
      <c r="C591" s="5"/>
    </row>
    <row r="592" spans="2:3" ht="14.25">
      <c r="B592" s="5"/>
      <c r="C592" s="5"/>
    </row>
    <row r="593" spans="2:3" ht="14.25">
      <c r="B593" s="5"/>
      <c r="C593" s="5"/>
    </row>
    <row r="594" spans="2:3" ht="14.25">
      <c r="B594" s="5"/>
      <c r="C594" s="5"/>
    </row>
    <row r="595" spans="2:3" ht="14.25">
      <c r="B595" s="5"/>
      <c r="C595" s="5"/>
    </row>
    <row r="596" spans="2:3" ht="14.25">
      <c r="B596" s="5"/>
      <c r="C596" s="5"/>
    </row>
    <row r="597" spans="2:3" ht="14.25">
      <c r="B597" s="5"/>
      <c r="C597" s="5"/>
    </row>
    <row r="598" spans="2:3" ht="14.25">
      <c r="B598" s="5"/>
      <c r="C598" s="5"/>
    </row>
    <row r="599" spans="2:3" ht="14.25">
      <c r="B599" s="5"/>
      <c r="C599" s="5"/>
    </row>
    <row r="600" spans="2:3" ht="14.25">
      <c r="B600" s="5"/>
      <c r="C600" s="5"/>
    </row>
    <row r="601" spans="2:3" ht="14.25">
      <c r="B601" s="5"/>
      <c r="C601" s="5"/>
    </row>
    <row r="602" spans="2:3" ht="14.25">
      <c r="B602" s="5"/>
      <c r="C602" s="5"/>
    </row>
    <row r="603" spans="2:3" ht="14.25">
      <c r="B603" s="5"/>
      <c r="C603" s="5"/>
    </row>
    <row r="604" spans="2:3" ht="14.25">
      <c r="B604" s="5"/>
      <c r="C604" s="5"/>
    </row>
    <row r="605" spans="2:3" ht="14.25">
      <c r="B605" s="5"/>
      <c r="C605" s="5"/>
    </row>
    <row r="606" spans="2:3" ht="14.25">
      <c r="B606" s="5"/>
      <c r="C606" s="5"/>
    </row>
    <row r="607" spans="2:3" ht="14.25">
      <c r="B607" s="5"/>
      <c r="C607" s="5"/>
    </row>
    <row r="608" spans="2:3" ht="14.25">
      <c r="B608" s="5"/>
      <c r="C608" s="5"/>
    </row>
    <row r="609" spans="2:3" ht="14.25">
      <c r="B609" s="5"/>
      <c r="C609" s="5"/>
    </row>
    <row r="610" spans="2:3" ht="14.25">
      <c r="B610" s="5"/>
      <c r="C610" s="5"/>
    </row>
    <row r="611" spans="2:3" ht="14.25">
      <c r="B611" s="5"/>
      <c r="C611" s="5"/>
    </row>
    <row r="612" spans="2:3" ht="14.25">
      <c r="B612" s="5"/>
      <c r="C612" s="5"/>
    </row>
    <row r="613" spans="2:3" ht="14.25">
      <c r="B613" s="5"/>
      <c r="C613" s="5"/>
    </row>
    <row r="614" spans="2:3" ht="14.25">
      <c r="B614" s="5"/>
      <c r="C614" s="5"/>
    </row>
    <row r="615" spans="2:3" ht="14.25">
      <c r="B615" s="5"/>
      <c r="C615" s="5"/>
    </row>
    <row r="616" spans="2:3" ht="14.25">
      <c r="B616" s="5"/>
      <c r="C616" s="5"/>
    </row>
    <row r="617" spans="2:3" ht="14.25">
      <c r="B617" s="5"/>
      <c r="C617" s="5"/>
    </row>
    <row r="618" spans="2:3" ht="14.25">
      <c r="B618" s="5"/>
      <c r="C618" s="5"/>
    </row>
    <row r="619" spans="2:3" ht="14.25">
      <c r="B619" s="5"/>
      <c r="C619" s="5"/>
    </row>
    <row r="620" spans="2:3" ht="14.25">
      <c r="B620" s="5"/>
      <c r="C620" s="5"/>
    </row>
    <row r="621" spans="2:3" ht="14.25">
      <c r="B621" s="5"/>
      <c r="C621" s="5"/>
    </row>
    <row r="622" spans="2:3" ht="14.25">
      <c r="B622" s="5"/>
      <c r="C622" s="5"/>
    </row>
    <row r="623" spans="2:3" ht="14.25">
      <c r="B623" s="5"/>
      <c r="C623" s="5"/>
    </row>
    <row r="624" spans="2:3" ht="14.25">
      <c r="B624" s="5"/>
      <c r="C624" s="5"/>
    </row>
    <row r="625" spans="2:3" ht="14.25">
      <c r="B625" s="5"/>
      <c r="C625" s="5"/>
    </row>
    <row r="626" spans="2:3" ht="14.25">
      <c r="B626" s="5"/>
      <c r="C626" s="5"/>
    </row>
    <row r="627" spans="2:3" ht="14.25">
      <c r="B627" s="5"/>
      <c r="C627" s="5"/>
    </row>
    <row r="628" spans="2:3" ht="14.25">
      <c r="B628" s="5"/>
      <c r="C628" s="5"/>
    </row>
    <row r="629" spans="2:3" ht="14.25">
      <c r="B629" s="5"/>
      <c r="C629" s="5"/>
    </row>
    <row r="630" spans="2:3" ht="14.25">
      <c r="B630" s="5"/>
      <c r="C630" s="5"/>
    </row>
    <row r="631" spans="2:3" ht="14.25">
      <c r="B631" s="5"/>
      <c r="C631" s="5"/>
    </row>
    <row r="632" spans="2:3" ht="14.25">
      <c r="B632" s="5"/>
      <c r="C632" s="5"/>
    </row>
    <row r="633" spans="2:3" ht="14.25">
      <c r="B633" s="5"/>
      <c r="C633" s="5"/>
    </row>
    <row r="634" spans="2:3" ht="14.25">
      <c r="B634" s="5"/>
      <c r="C634" s="5"/>
    </row>
    <row r="635" spans="2:3" ht="14.25">
      <c r="B635" s="5"/>
      <c r="C635" s="5"/>
    </row>
    <row r="636" spans="2:3" ht="14.25">
      <c r="B636" s="5"/>
      <c r="C636" s="5"/>
    </row>
    <row r="637" spans="2:3" ht="14.25">
      <c r="B637" s="5"/>
      <c r="C637" s="5"/>
    </row>
    <row r="638" spans="2:3" ht="14.25">
      <c r="B638" s="5"/>
      <c r="C638" s="5"/>
    </row>
    <row r="639" spans="2:3" ht="14.25">
      <c r="B639" s="5"/>
      <c r="C639" s="5"/>
    </row>
    <row r="640" spans="2:3" ht="14.25">
      <c r="B640" s="5"/>
      <c r="C640" s="5"/>
    </row>
    <row r="641" spans="2:3" ht="14.25">
      <c r="B641" s="5"/>
      <c r="C641" s="5"/>
    </row>
    <row r="642" spans="2:3" ht="14.25">
      <c r="B642" s="5"/>
      <c r="C642" s="5"/>
    </row>
    <row r="643" spans="2:3" ht="14.25">
      <c r="B643" s="5"/>
      <c r="C643" s="5"/>
    </row>
    <row r="644" spans="2:3" ht="14.25">
      <c r="B644" s="5"/>
      <c r="C644" s="5"/>
    </row>
    <row r="645" spans="2:3" ht="14.25">
      <c r="B645" s="5"/>
      <c r="C645" s="5"/>
    </row>
    <row r="646" spans="2:3" ht="14.25">
      <c r="B646" s="5"/>
      <c r="C646" s="5"/>
    </row>
    <row r="647" spans="2:3" ht="14.25">
      <c r="B647" s="5"/>
      <c r="C647" s="5"/>
    </row>
    <row r="648" spans="2:3" ht="14.25">
      <c r="B648" s="5"/>
      <c r="C648" s="5"/>
    </row>
    <row r="649" spans="2:3" ht="14.25">
      <c r="B649" s="5"/>
      <c r="C649" s="5"/>
    </row>
    <row r="650" spans="2:3" ht="14.25">
      <c r="B650" s="5"/>
      <c r="C650" s="5"/>
    </row>
    <row r="651" spans="2:3" ht="14.25">
      <c r="B651" s="5"/>
      <c r="C651" s="5"/>
    </row>
    <row r="652" spans="2:3" ht="14.25">
      <c r="B652" s="5"/>
      <c r="C652" s="5"/>
    </row>
    <row r="653" spans="2:3" ht="14.25">
      <c r="B653" s="5"/>
      <c r="C653" s="5"/>
    </row>
    <row r="654" spans="2:3" ht="14.25">
      <c r="B654" s="5"/>
      <c r="C654" s="5"/>
    </row>
    <row r="655" spans="2:3" ht="14.25">
      <c r="B655" s="5"/>
      <c r="C655" s="5"/>
    </row>
    <row r="656" spans="2:3" ht="14.25">
      <c r="B656" s="5"/>
      <c r="C656" s="5"/>
    </row>
    <row r="657" spans="2:3" ht="14.25">
      <c r="B657" s="5"/>
      <c r="C657" s="5"/>
    </row>
    <row r="658" spans="2:3" ht="14.25">
      <c r="B658" s="5"/>
      <c r="C658" s="5"/>
    </row>
    <row r="659" spans="2:3" ht="14.25">
      <c r="B659" s="5"/>
      <c r="C659" s="5"/>
    </row>
    <row r="660" spans="2:3" ht="14.25">
      <c r="B660" s="5"/>
      <c r="C660" s="5"/>
    </row>
    <row r="661" spans="2:3" ht="14.25">
      <c r="B661" s="5"/>
      <c r="C661" s="5"/>
    </row>
    <row r="662" spans="2:3" ht="14.25">
      <c r="B662" s="5"/>
      <c r="C662" s="5"/>
    </row>
    <row r="663" spans="2:3" ht="14.25">
      <c r="B663" s="5"/>
      <c r="C663" s="5"/>
    </row>
    <row r="664" spans="2:3" ht="14.25">
      <c r="B664" s="5"/>
      <c r="C664" s="5"/>
    </row>
    <row r="665" spans="2:3" ht="14.25">
      <c r="B665" s="5"/>
      <c r="C665" s="5"/>
    </row>
    <row r="666" spans="2:3" ht="14.25">
      <c r="B666" s="5"/>
      <c r="C666" s="5"/>
    </row>
    <row r="667" spans="2:3" ht="14.25">
      <c r="B667" s="5"/>
      <c r="C667" s="5"/>
    </row>
    <row r="668" spans="2:3" ht="14.25">
      <c r="B668" s="5"/>
      <c r="C668" s="5"/>
    </row>
    <row r="669" spans="2:3" ht="14.25">
      <c r="B669" s="5"/>
      <c r="C669" s="5"/>
    </row>
    <row r="670" spans="2:3" ht="14.25">
      <c r="B670" s="5"/>
      <c r="C670" s="5"/>
    </row>
    <row r="671" spans="2:3" ht="14.25">
      <c r="B671" s="5"/>
      <c r="C671" s="5"/>
    </row>
    <row r="672" spans="2:3" ht="14.25">
      <c r="B672" s="5"/>
      <c r="C672" s="5"/>
    </row>
    <row r="673" spans="2:3" ht="14.25">
      <c r="B673" s="5"/>
      <c r="C673" s="5"/>
    </row>
    <row r="674" spans="2:3" ht="14.25">
      <c r="B674" s="5"/>
      <c r="C674" s="5"/>
    </row>
    <row r="675" spans="2:3" ht="14.25">
      <c r="B675" s="5"/>
      <c r="C675" s="5"/>
    </row>
    <row r="676" spans="2:3" ht="14.25">
      <c r="B676" s="5"/>
      <c r="C676" s="5"/>
    </row>
    <row r="677" spans="2:3" ht="14.25">
      <c r="B677" s="5"/>
      <c r="C677" s="5"/>
    </row>
    <row r="678" spans="2:3" ht="14.25">
      <c r="B678" s="5"/>
      <c r="C678" s="5"/>
    </row>
    <row r="679" spans="2:3" ht="14.25">
      <c r="B679" s="5"/>
      <c r="C679" s="5"/>
    </row>
    <row r="680" spans="2:3" ht="14.25">
      <c r="B680" s="5"/>
      <c r="C680" s="5"/>
    </row>
    <row r="681" spans="2:3" ht="14.25">
      <c r="B681" s="5"/>
      <c r="C681" s="5"/>
    </row>
    <row r="682" spans="2:3" ht="14.25">
      <c r="B682" s="5"/>
      <c r="C682" s="5"/>
    </row>
    <row r="683" spans="2:3" ht="14.25">
      <c r="B683" s="5"/>
      <c r="C683" s="5"/>
    </row>
    <row r="684" spans="2:3" ht="14.25">
      <c r="B684" s="5"/>
      <c r="C684" s="5"/>
    </row>
    <row r="685" spans="2:3" ht="14.25">
      <c r="B685" s="5"/>
      <c r="C685" s="5"/>
    </row>
    <row r="686" spans="2:3" ht="14.25">
      <c r="B686" s="5"/>
      <c r="C686" s="5"/>
    </row>
    <row r="687" spans="2:3" ht="14.25">
      <c r="B687" s="5"/>
      <c r="C687" s="5"/>
    </row>
    <row r="688" spans="2:3" ht="14.25">
      <c r="B688" s="5"/>
      <c r="C688" s="5"/>
    </row>
    <row r="689" spans="2:3" ht="14.25">
      <c r="B689" s="5"/>
      <c r="C689" s="5"/>
    </row>
    <row r="690" spans="2:3" ht="14.25">
      <c r="B690" s="5"/>
      <c r="C690" s="5"/>
    </row>
    <row r="691" spans="2:3" ht="14.25">
      <c r="B691" s="5"/>
      <c r="C691" s="5"/>
    </row>
    <row r="692" spans="2:3" ht="14.25">
      <c r="B692" s="5"/>
      <c r="C692" s="5"/>
    </row>
    <row r="693" spans="2:3" ht="14.25">
      <c r="B693" s="5"/>
      <c r="C693" s="5"/>
    </row>
    <row r="694" spans="2:3" ht="14.25">
      <c r="B694" s="5"/>
      <c r="C694" s="5"/>
    </row>
    <row r="695" spans="2:3" ht="14.25">
      <c r="B695" s="5"/>
      <c r="C695" s="5"/>
    </row>
    <row r="696" spans="2:3" ht="14.25">
      <c r="B696" s="5"/>
      <c r="C696" s="5"/>
    </row>
    <row r="697" spans="2:3" ht="14.25">
      <c r="B697" s="5"/>
      <c r="C697" s="5"/>
    </row>
    <row r="698" spans="2:3" ht="14.25">
      <c r="B698" s="5"/>
      <c r="C698" s="5"/>
    </row>
    <row r="699" spans="2:3" ht="14.25">
      <c r="B699" s="5"/>
      <c r="C699" s="5"/>
    </row>
    <row r="700" spans="2:3" ht="14.25">
      <c r="B700" s="5"/>
      <c r="C700" s="5"/>
    </row>
    <row r="701" spans="2:3" ht="14.25">
      <c r="B701" s="5"/>
      <c r="C701" s="5"/>
    </row>
    <row r="702" spans="2:3" ht="14.25">
      <c r="B702" s="5"/>
      <c r="C702" s="5"/>
    </row>
    <row r="703" spans="2:3" ht="14.25">
      <c r="B703" s="5"/>
      <c r="C703" s="5"/>
    </row>
    <row r="704" spans="2:3" ht="14.25">
      <c r="B704" s="5"/>
      <c r="C704" s="5"/>
    </row>
    <row r="705" spans="2:3" ht="14.25">
      <c r="B705" s="5"/>
      <c r="C705" s="5"/>
    </row>
    <row r="706" spans="2:3" ht="14.25">
      <c r="B706" s="5"/>
      <c r="C706" s="5"/>
    </row>
    <row r="707" spans="2:3" ht="14.25">
      <c r="B707" s="5"/>
      <c r="C707" s="5"/>
    </row>
    <row r="708" spans="2:3" ht="14.25">
      <c r="B708" s="5"/>
      <c r="C708" s="5"/>
    </row>
    <row r="709" spans="2:3" ht="14.25">
      <c r="B709" s="5"/>
      <c r="C709" s="5"/>
    </row>
    <row r="710" spans="2:3" ht="14.25">
      <c r="B710" s="5"/>
      <c r="C710" s="5"/>
    </row>
  </sheetData>
  <mergeCells count="6">
    <mergeCell ref="A7:E7"/>
    <mergeCell ref="A5:E5"/>
    <mergeCell ref="D1:E1"/>
    <mergeCell ref="D2:E2"/>
    <mergeCell ref="D3:E3"/>
    <mergeCell ref="A6:E6"/>
  </mergeCells>
  <printOptions/>
  <pageMargins left="0.76" right="0.41" top="0.47" bottom="0.59" header="0.2" footer="0.27"/>
  <pageSetup firstPageNumber="3" useFirstPageNumber="1" horizontalDpi="180" verticalDpi="180" orientation="portrait" r:id="rId1"/>
  <headerFooter alignWithMargins="0">
    <oddHeader>&amp;C&amp;F</oddHeader>
    <oddFooter>&amp;R&amp;P</oddFooter>
  </headerFooter>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9.140625" defaultRowHeight="12.75"/>
  <cols>
    <col min="1" max="1" width="27.28125" style="83" customWidth="1"/>
    <col min="2" max="2" width="1.1484375" style="83" customWidth="1"/>
    <col min="3" max="3" width="29.421875" style="83" customWidth="1"/>
    <col min="4" max="16384" width="8.28125" style="83" customWidth="1"/>
  </cols>
  <sheetData>
    <row r="1" spans="1:3" ht="12.75">
      <c r="A1" s="84"/>
      <c r="C1" s="84"/>
    </row>
    <row r="2" ht="13.5" thickBot="1">
      <c r="A2" s="84"/>
    </row>
    <row r="3" spans="1:3" ht="13.5" thickBot="1">
      <c r="A3" s="84"/>
      <c r="C3" s="84"/>
    </row>
    <row r="4" spans="1:3" ht="12.75">
      <c r="A4" s="84"/>
      <c r="C4" s="84"/>
    </row>
    <row r="5" ht="12.75">
      <c r="C5" s="84"/>
    </row>
    <row r="6" ht="13.5" thickBot="1">
      <c r="C6" s="84"/>
    </row>
    <row r="7" spans="1:3" ht="12.75">
      <c r="A7" s="84"/>
      <c r="C7" s="84"/>
    </row>
    <row r="8" spans="1:3" ht="12.75">
      <c r="A8" s="84"/>
      <c r="C8" s="84"/>
    </row>
    <row r="9" spans="1:3" ht="12.75">
      <c r="A9" s="84"/>
      <c r="C9" s="84"/>
    </row>
    <row r="10" spans="1:3" ht="12.75">
      <c r="A10" s="84"/>
      <c r="C10" s="84"/>
    </row>
    <row r="11" spans="1:3" ht="13.5" thickBot="1">
      <c r="A11" s="84"/>
      <c r="C11" s="84"/>
    </row>
    <row r="12" ht="12.75">
      <c r="C12" s="84"/>
    </row>
    <row r="13" ht="13.5" thickBot="1">
      <c r="C13" s="84"/>
    </row>
    <row r="14" spans="1:3" ht="13.5" thickBot="1">
      <c r="A14" s="84"/>
      <c r="C14" s="84"/>
    </row>
    <row r="15" ht="12.75">
      <c r="A15" s="84"/>
    </row>
    <row r="16" ht="13.5" thickBot="1">
      <c r="A16" s="84"/>
    </row>
    <row r="17" spans="1:3" ht="13.5" thickBot="1">
      <c r="A17" s="84"/>
      <c r="C17" s="84"/>
    </row>
    <row r="18" ht="12.75">
      <c r="C18" s="84"/>
    </row>
    <row r="19" ht="12.75">
      <c r="C19" s="84"/>
    </row>
    <row r="20" spans="1:3" ht="12.75">
      <c r="A20" s="84"/>
      <c r="C20" s="84"/>
    </row>
    <row r="21" spans="1:3" ht="12.75">
      <c r="A21" s="84"/>
      <c r="C21" s="84"/>
    </row>
    <row r="22" spans="1:3" ht="12.75">
      <c r="A22" s="84"/>
      <c r="C22" s="84"/>
    </row>
    <row r="23" spans="1:3" ht="12.75">
      <c r="A23" s="84"/>
      <c r="C23" s="84"/>
    </row>
    <row r="24" ht="12.75">
      <c r="A24" s="84"/>
    </row>
    <row r="25" ht="12.75">
      <c r="A25" s="84"/>
    </row>
    <row r="26" spans="1:3" ht="13.5" thickBot="1">
      <c r="A26" s="84"/>
      <c r="C26" s="84"/>
    </row>
    <row r="27" spans="1:3" ht="12.75">
      <c r="A27" s="84"/>
      <c r="C27" s="84"/>
    </row>
    <row r="28" spans="1:3" ht="12.75">
      <c r="A28" s="84"/>
      <c r="C28" s="84"/>
    </row>
    <row r="29" spans="1:3" ht="12.75">
      <c r="A29" s="84"/>
      <c r="C29" s="84"/>
    </row>
    <row r="30" spans="1:3" ht="12.75">
      <c r="A30" s="84"/>
      <c r="C30" s="84"/>
    </row>
    <row r="31" spans="1:3" ht="12.75">
      <c r="A31" s="84"/>
      <c r="C31" s="84"/>
    </row>
    <row r="32" spans="1:3" ht="12.75">
      <c r="A32" s="84"/>
      <c r="C32" s="84"/>
    </row>
    <row r="33" spans="1:3" ht="12.75">
      <c r="A33" s="84"/>
      <c r="C33" s="84"/>
    </row>
    <row r="34" spans="1:3" ht="12.75">
      <c r="A34" s="84"/>
      <c r="C34" s="84"/>
    </row>
    <row r="35" spans="1:3" ht="12.75">
      <c r="A35" s="84"/>
      <c r="C35" s="84"/>
    </row>
    <row r="36" spans="1:3" ht="12.75">
      <c r="A36" s="84"/>
      <c r="C36" s="84"/>
    </row>
    <row r="37" ht="12.75">
      <c r="A37" s="84"/>
    </row>
    <row r="38" ht="12.75">
      <c r="A38" s="84"/>
    </row>
    <row r="39" spans="1:3" ht="12.75">
      <c r="A39" s="84"/>
      <c r="C39" s="84"/>
    </row>
    <row r="40" spans="1:3" ht="12.75">
      <c r="A40" s="84"/>
      <c r="C40" s="84"/>
    </row>
    <row r="41" spans="1:3" ht="12.75">
      <c r="A41" s="84"/>
      <c r="C41" s="84"/>
    </row>
  </sheetData>
  <sheetProtection password="8863" sheet="1" object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T871"/>
  <sheetViews>
    <sheetView showGridLines="0" showZeros="0" workbookViewId="0" topLeftCell="A12">
      <selection activeCell="D30" sqref="D30"/>
    </sheetView>
  </sheetViews>
  <sheetFormatPr defaultColWidth="9.140625" defaultRowHeight="12.75"/>
  <cols>
    <col min="1" max="1" width="29.57421875" style="3" customWidth="1"/>
    <col min="2" max="2" width="3.421875" style="1" customWidth="1"/>
    <col min="3" max="3" width="6.421875" style="200" customWidth="1"/>
    <col min="4" max="4" width="15.28125" style="200" customWidth="1"/>
    <col min="5" max="5" width="15.57421875" style="200" bestFit="1" customWidth="1"/>
    <col min="6" max="7" width="15.28125" style="200" customWidth="1"/>
    <col min="8" max="8" width="19.421875" style="3" customWidth="1"/>
    <col min="9" max="9" width="3.28125" style="3" customWidth="1"/>
    <col min="10" max="10" width="12.00390625" style="3" customWidth="1"/>
    <col min="11" max="11" width="12.7109375" style="3" customWidth="1"/>
    <col min="12" max="12" width="12.140625" style="3" customWidth="1"/>
    <col min="13" max="13" width="12.7109375" style="3" customWidth="1"/>
    <col min="14" max="15" width="13.00390625" style="3" customWidth="1"/>
    <col min="16" max="16" width="56.57421875" style="3" customWidth="1"/>
    <col min="17" max="17" width="8.28125" style="3" customWidth="1"/>
    <col min="18" max="18" width="16.7109375" style="3" customWidth="1"/>
    <col min="19" max="19" width="18.140625" style="3" customWidth="1"/>
    <col min="20" max="20" width="14.57421875" style="3" bestFit="1" customWidth="1"/>
    <col min="21" max="16384" width="9.140625" style="3" customWidth="1"/>
  </cols>
  <sheetData>
    <row r="1" spans="1:19" ht="17.25">
      <c r="A1" s="731" t="s">
        <v>496</v>
      </c>
      <c r="B1" s="731"/>
      <c r="C1" s="731"/>
      <c r="D1" s="112"/>
      <c r="E1" s="112"/>
      <c r="F1" s="742" t="s">
        <v>585</v>
      </c>
      <c r="G1" s="742"/>
      <c r="H1" s="744" t="s">
        <v>586</v>
      </c>
      <c r="I1" s="744"/>
      <c r="J1" s="744"/>
      <c r="K1" s="744"/>
      <c r="L1" s="744"/>
      <c r="M1" s="744"/>
      <c r="N1" s="744"/>
      <c r="O1" s="744"/>
      <c r="P1" s="745" t="s">
        <v>587</v>
      </c>
      <c r="Q1" s="745"/>
      <c r="R1" s="745"/>
      <c r="S1" s="745"/>
    </row>
    <row r="2" spans="1:19" ht="17.25">
      <c r="A2" s="111" t="s">
        <v>588</v>
      </c>
      <c r="B2" s="113"/>
      <c r="C2" s="114"/>
      <c r="D2" s="112"/>
      <c r="E2" s="112"/>
      <c r="F2" s="706" t="s">
        <v>589</v>
      </c>
      <c r="G2" s="706"/>
      <c r="H2" s="744"/>
      <c r="I2" s="744"/>
      <c r="J2" s="744"/>
      <c r="K2" s="744"/>
      <c r="L2" s="744"/>
      <c r="M2" s="744"/>
      <c r="N2" s="744"/>
      <c r="O2" s="744"/>
      <c r="P2" s="746" t="s">
        <v>590</v>
      </c>
      <c r="Q2" s="746"/>
      <c r="R2" s="746"/>
      <c r="S2" s="746"/>
    </row>
    <row r="3" spans="1:19" ht="18" thickBot="1">
      <c r="A3" s="732" t="s">
        <v>591</v>
      </c>
      <c r="B3" s="732"/>
      <c r="C3" s="732"/>
      <c r="D3" s="112"/>
      <c r="E3" s="112"/>
      <c r="F3" s="706" t="s">
        <v>592</v>
      </c>
      <c r="G3" s="706"/>
      <c r="H3" s="115"/>
      <c r="I3" s="115"/>
      <c r="J3" s="5"/>
      <c r="K3" s="5"/>
      <c r="L3" s="5"/>
      <c r="M3" s="5"/>
      <c r="N3" s="5"/>
      <c r="O3" s="5"/>
      <c r="P3" s="109"/>
      <c r="Q3" s="110"/>
      <c r="R3" s="110"/>
      <c r="S3" s="110"/>
    </row>
    <row r="4" spans="1:19" ht="27.75" thickTop="1">
      <c r="A4" s="741" t="s">
        <v>593</v>
      </c>
      <c r="B4" s="741"/>
      <c r="C4" s="741"/>
      <c r="D4" s="741"/>
      <c r="E4" s="741"/>
      <c r="F4" s="741"/>
      <c r="G4" s="741"/>
      <c r="H4" s="4"/>
      <c r="I4" s="4"/>
      <c r="J4" s="5"/>
      <c r="K4" s="5"/>
      <c r="L4" s="5"/>
      <c r="M4" s="5"/>
      <c r="N4" s="5" t="s">
        <v>594</v>
      </c>
      <c r="O4" s="2" t="s">
        <v>402</v>
      </c>
      <c r="P4" s="739" t="s">
        <v>424</v>
      </c>
      <c r="Q4" s="100" t="s">
        <v>595</v>
      </c>
      <c r="R4" s="747" t="s">
        <v>596</v>
      </c>
      <c r="S4" s="748"/>
    </row>
    <row r="5" spans="1:19" ht="17.25" customHeight="1" thickBot="1">
      <c r="A5" s="703" t="s">
        <v>658</v>
      </c>
      <c r="B5" s="703"/>
      <c r="C5" s="703"/>
      <c r="D5" s="703"/>
      <c r="E5" s="703"/>
      <c r="F5" s="703"/>
      <c r="G5" s="703"/>
      <c r="J5" s="5"/>
      <c r="K5" s="5"/>
      <c r="L5" s="5"/>
      <c r="M5" s="5"/>
      <c r="N5" s="5"/>
      <c r="O5" s="5"/>
      <c r="P5" s="751"/>
      <c r="Q5" s="58"/>
      <c r="R5" s="695" t="s">
        <v>597</v>
      </c>
      <c r="S5" s="749" t="s">
        <v>598</v>
      </c>
    </row>
    <row r="6" spans="1:19" ht="21" customHeight="1" thickTop="1">
      <c r="A6" s="116" t="s">
        <v>599</v>
      </c>
      <c r="B6" s="116"/>
      <c r="C6" s="117"/>
      <c r="D6" s="117"/>
      <c r="E6" s="117"/>
      <c r="F6" s="117"/>
      <c r="G6" s="117"/>
      <c r="H6" s="118"/>
      <c r="I6" s="119" t="s">
        <v>595</v>
      </c>
      <c r="J6" s="120" t="s">
        <v>600</v>
      </c>
      <c r="K6" s="701" t="s">
        <v>661</v>
      </c>
      <c r="L6" s="692"/>
      <c r="M6" s="701" t="s">
        <v>601</v>
      </c>
      <c r="N6" s="693"/>
      <c r="O6" s="121" t="s">
        <v>600</v>
      </c>
      <c r="P6" s="740"/>
      <c r="Q6" s="122" t="s">
        <v>602</v>
      </c>
      <c r="R6" s="696"/>
      <c r="S6" s="750"/>
    </row>
    <row r="7" spans="1:19" ht="16.5" customHeight="1" thickBot="1">
      <c r="A7" s="123"/>
      <c r="B7" s="124"/>
      <c r="C7" s="125" t="s">
        <v>400</v>
      </c>
      <c r="D7" s="125"/>
      <c r="E7" s="125"/>
      <c r="F7" s="125"/>
      <c r="G7" s="125"/>
      <c r="H7" s="126" t="s">
        <v>424</v>
      </c>
      <c r="I7" s="127" t="s">
        <v>602</v>
      </c>
      <c r="J7" s="128" t="s">
        <v>603</v>
      </c>
      <c r="K7" s="697" t="s">
        <v>604</v>
      </c>
      <c r="L7" s="728" t="s">
        <v>605</v>
      </c>
      <c r="M7" s="697" t="s">
        <v>604</v>
      </c>
      <c r="N7" s="728" t="s">
        <v>605</v>
      </c>
      <c r="O7" s="129" t="s">
        <v>603</v>
      </c>
      <c r="P7" s="612" t="s">
        <v>606</v>
      </c>
      <c r="Q7" s="58"/>
      <c r="R7" s="130"/>
      <c r="S7" s="131"/>
    </row>
    <row r="8" spans="1:19" ht="17.25" customHeight="1" thickTop="1">
      <c r="A8" s="739" t="s">
        <v>424</v>
      </c>
      <c r="B8" s="737" t="s">
        <v>404</v>
      </c>
      <c r="C8" s="735" t="s">
        <v>607</v>
      </c>
      <c r="D8" s="733" t="s">
        <v>659</v>
      </c>
      <c r="E8" s="734"/>
      <c r="F8" s="699" t="s">
        <v>660</v>
      </c>
      <c r="G8" s="700"/>
      <c r="H8" s="589"/>
      <c r="I8" s="132"/>
      <c r="J8" s="133">
        <v>39448</v>
      </c>
      <c r="K8" s="698"/>
      <c r="L8" s="729"/>
      <c r="M8" s="698"/>
      <c r="N8" s="729"/>
      <c r="O8" s="134" t="s">
        <v>662</v>
      </c>
      <c r="P8" s="613" t="s">
        <v>608</v>
      </c>
      <c r="Q8" s="58"/>
      <c r="R8" s="135"/>
      <c r="S8" s="131"/>
    </row>
    <row r="9" spans="1:19" ht="15" customHeight="1">
      <c r="A9" s="740"/>
      <c r="B9" s="738"/>
      <c r="C9" s="736"/>
      <c r="D9" s="136" t="s">
        <v>609</v>
      </c>
      <c r="E9" s="137" t="s">
        <v>610</v>
      </c>
      <c r="F9" s="136" t="s">
        <v>609</v>
      </c>
      <c r="G9" s="138" t="s">
        <v>610</v>
      </c>
      <c r="H9" s="590"/>
      <c r="I9" s="139"/>
      <c r="J9" s="140"/>
      <c r="K9" s="141"/>
      <c r="L9" s="142"/>
      <c r="M9" s="141"/>
      <c r="N9" s="142"/>
      <c r="O9" s="143"/>
      <c r="P9" s="614" t="s">
        <v>611</v>
      </c>
      <c r="Q9" s="144">
        <v>10</v>
      </c>
      <c r="R9" s="145">
        <v>2253940559</v>
      </c>
      <c r="S9" s="146">
        <v>2265630237</v>
      </c>
    </row>
    <row r="10" spans="1:20" ht="15.75">
      <c r="A10" s="147">
        <v>1</v>
      </c>
      <c r="B10" s="148">
        <v>2</v>
      </c>
      <c r="C10" s="149">
        <v>3</v>
      </c>
      <c r="D10" s="149" t="s">
        <v>405</v>
      </c>
      <c r="E10" s="149" t="s">
        <v>406</v>
      </c>
      <c r="F10" s="148">
        <v>6</v>
      </c>
      <c r="G10" s="587">
        <v>7</v>
      </c>
      <c r="H10" s="591" t="s">
        <v>612</v>
      </c>
      <c r="I10" s="127">
        <v>10</v>
      </c>
      <c r="J10" s="150">
        <f aca="true" t="shared" si="0" ref="J10:O10">J11+J13+J14+J15+J16+J17+J18+J19+J20+J21</f>
        <v>3128751806</v>
      </c>
      <c r="K10" s="150">
        <f t="shared" si="0"/>
        <v>9893898511</v>
      </c>
      <c r="L10" s="150">
        <f t="shared" si="0"/>
        <v>9642566342</v>
      </c>
      <c r="M10" s="150">
        <f t="shared" si="0"/>
        <v>9893898511</v>
      </c>
      <c r="N10" s="150">
        <f t="shared" si="0"/>
        <v>9642566342</v>
      </c>
      <c r="O10" s="151">
        <f t="shared" si="0"/>
        <v>3380083975</v>
      </c>
      <c r="P10" s="614" t="s">
        <v>613</v>
      </c>
      <c r="Q10" s="144">
        <v>11</v>
      </c>
      <c r="R10" s="152">
        <v>13049927190</v>
      </c>
      <c r="S10" s="153">
        <f>41861706084-22687674</f>
        <v>41839018410</v>
      </c>
      <c r="T10" s="15"/>
    </row>
    <row r="11" spans="1:20" ht="27.75">
      <c r="A11" s="154" t="s">
        <v>614</v>
      </c>
      <c r="B11" s="155" t="s">
        <v>615</v>
      </c>
      <c r="C11" s="156" t="s">
        <v>616</v>
      </c>
      <c r="D11" s="145">
        <f>150071287834+65823000</f>
        <v>150137110834</v>
      </c>
      <c r="E11" s="145">
        <v>136013216101</v>
      </c>
      <c r="F11" s="145">
        <f>D11</f>
        <v>150137110834</v>
      </c>
      <c r="G11" s="573">
        <v>136013216101</v>
      </c>
      <c r="H11" s="592" t="s">
        <v>617</v>
      </c>
      <c r="I11" s="139">
        <v>11</v>
      </c>
      <c r="J11" s="157">
        <f>2247632246</f>
        <v>2247632246</v>
      </c>
      <c r="K11" s="158">
        <f>K12+1191301987+22687674</f>
        <v>6240704178</v>
      </c>
      <c r="L11" s="157">
        <f>L12+1220106365</f>
        <v>7644817237</v>
      </c>
      <c r="M11" s="158">
        <f>M12+1191301987+22687674</f>
        <v>6240704178</v>
      </c>
      <c r="N11" s="157">
        <f>N12+1220106365</f>
        <v>7644817237</v>
      </c>
      <c r="O11" s="159">
        <f aca="true" t="shared" si="1" ref="O11:O21">J11+M11-N11</f>
        <v>843519187</v>
      </c>
      <c r="P11" s="614" t="s">
        <v>618</v>
      </c>
      <c r="Q11" s="144">
        <v>12</v>
      </c>
      <c r="R11" s="152">
        <v>12049173353</v>
      </c>
      <c r="S11" s="153">
        <v>41850708088</v>
      </c>
      <c r="T11" s="608"/>
    </row>
    <row r="12" spans="1:20" ht="29.25">
      <c r="A12" s="64" t="s">
        <v>619</v>
      </c>
      <c r="B12" s="155" t="s">
        <v>620</v>
      </c>
      <c r="C12" s="160"/>
      <c r="D12" s="145"/>
      <c r="E12" s="145"/>
      <c r="F12" s="145"/>
      <c r="G12" s="146"/>
      <c r="H12" s="593" t="s">
        <v>621</v>
      </c>
      <c r="I12" s="139">
        <v>12</v>
      </c>
      <c r="J12" s="157">
        <v>2237233429</v>
      </c>
      <c r="K12" s="158">
        <v>5026714517</v>
      </c>
      <c r="L12" s="157">
        <v>6424710872</v>
      </c>
      <c r="M12" s="158">
        <v>5026714517</v>
      </c>
      <c r="N12" s="157">
        <v>6424710872</v>
      </c>
      <c r="O12" s="159">
        <f t="shared" si="1"/>
        <v>839237074</v>
      </c>
      <c r="P12" s="614" t="s">
        <v>622</v>
      </c>
      <c r="Q12" s="144"/>
      <c r="R12" s="152">
        <v>0</v>
      </c>
      <c r="S12" s="153">
        <v>0</v>
      </c>
      <c r="T12" s="608"/>
    </row>
    <row r="13" spans="1:20" ht="15.75">
      <c r="A13" s="161" t="s">
        <v>623</v>
      </c>
      <c r="B13" s="162" t="s">
        <v>624</v>
      </c>
      <c r="C13" s="160"/>
      <c r="D13" s="145"/>
      <c r="E13" s="145"/>
      <c r="F13" s="145"/>
      <c r="G13" s="146"/>
      <c r="H13" s="592" t="s">
        <v>625</v>
      </c>
      <c r="I13" s="139">
        <v>13</v>
      </c>
      <c r="J13" s="157">
        <v>0</v>
      </c>
      <c r="K13" s="158">
        <v>0</v>
      </c>
      <c r="L13" s="157">
        <v>0</v>
      </c>
      <c r="M13" s="158">
        <v>0</v>
      </c>
      <c r="N13" s="157">
        <v>0</v>
      </c>
      <c r="O13" s="159">
        <f t="shared" si="1"/>
        <v>0</v>
      </c>
      <c r="P13" s="615" t="s">
        <v>626</v>
      </c>
      <c r="Q13" s="144"/>
      <c r="R13" s="152">
        <v>0</v>
      </c>
      <c r="S13" s="153">
        <v>0</v>
      </c>
      <c r="T13" s="608"/>
    </row>
    <row r="14" spans="1:20" s="4" customFormat="1" ht="15.75">
      <c r="A14" s="161" t="s">
        <v>627</v>
      </c>
      <c r="B14" s="162" t="s">
        <v>628</v>
      </c>
      <c r="C14" s="160"/>
      <c r="D14" s="145"/>
      <c r="E14" s="145"/>
      <c r="F14" s="145"/>
      <c r="G14" s="146"/>
      <c r="H14" s="594" t="s">
        <v>629</v>
      </c>
      <c r="I14" s="163">
        <v>14</v>
      </c>
      <c r="J14" s="157">
        <v>329471519</v>
      </c>
      <c r="K14" s="158">
        <v>1113498883</v>
      </c>
      <c r="L14" s="157">
        <v>1211797306</v>
      </c>
      <c r="M14" s="158">
        <v>1113498883</v>
      </c>
      <c r="N14" s="157">
        <v>1211797306</v>
      </c>
      <c r="O14" s="159">
        <f t="shared" si="1"/>
        <v>231173096</v>
      </c>
      <c r="P14" s="614" t="s">
        <v>630</v>
      </c>
      <c r="Q14" s="144">
        <v>13</v>
      </c>
      <c r="R14" s="152">
        <f>R11</f>
        <v>12049173353</v>
      </c>
      <c r="S14" s="153">
        <f>S11</f>
        <v>41850708088</v>
      </c>
      <c r="T14" s="608"/>
    </row>
    <row r="15" spans="1:20" ht="15.75">
      <c r="A15" s="161" t="s">
        <v>631</v>
      </c>
      <c r="B15" s="162" t="s">
        <v>632</v>
      </c>
      <c r="C15" s="160"/>
      <c r="D15" s="145"/>
      <c r="E15" s="145"/>
      <c r="F15" s="145"/>
      <c r="G15" s="146"/>
      <c r="H15" s="592" t="s">
        <v>633</v>
      </c>
      <c r="I15" s="139">
        <v>15</v>
      </c>
      <c r="J15" s="157">
        <v>0</v>
      </c>
      <c r="K15" s="158">
        <f>D30</f>
        <v>2289200583</v>
      </c>
      <c r="L15" s="157">
        <v>0</v>
      </c>
      <c r="M15" s="158">
        <f>F30</f>
        <v>2289200583</v>
      </c>
      <c r="N15" s="157">
        <v>0</v>
      </c>
      <c r="O15" s="159">
        <f t="shared" si="1"/>
        <v>2289200583</v>
      </c>
      <c r="P15" s="614" t="s">
        <v>634</v>
      </c>
      <c r="Q15" s="144">
        <v>14</v>
      </c>
      <c r="R15" s="57"/>
      <c r="S15" s="85"/>
      <c r="T15" s="608"/>
    </row>
    <row r="16" spans="1:20" s="4" customFormat="1" ht="43.5">
      <c r="A16" s="161" t="s">
        <v>635</v>
      </c>
      <c r="B16" s="162" t="s">
        <v>636</v>
      </c>
      <c r="C16" s="160"/>
      <c r="D16" s="145"/>
      <c r="E16" s="145"/>
      <c r="F16" s="145"/>
      <c r="G16" s="146"/>
      <c r="H16" s="592" t="s">
        <v>637</v>
      </c>
      <c r="I16" s="139">
        <v>16</v>
      </c>
      <c r="J16" s="157">
        <v>0</v>
      </c>
      <c r="K16" s="158">
        <v>0</v>
      </c>
      <c r="L16" s="157">
        <v>0</v>
      </c>
      <c r="M16" s="158">
        <v>0</v>
      </c>
      <c r="N16" s="157">
        <v>0</v>
      </c>
      <c r="O16" s="159">
        <f t="shared" si="1"/>
        <v>0</v>
      </c>
      <c r="P16" s="614" t="s">
        <v>638</v>
      </c>
      <c r="Q16" s="144">
        <v>15</v>
      </c>
      <c r="R16" s="57"/>
      <c r="S16" s="85"/>
      <c r="T16" s="608"/>
    </row>
    <row r="17" spans="1:20" ht="29.25">
      <c r="A17" s="62" t="s">
        <v>639</v>
      </c>
      <c r="B17" s="155">
        <v>10</v>
      </c>
      <c r="C17" s="156"/>
      <c r="D17" s="57">
        <f>D11</f>
        <v>150137110834</v>
      </c>
      <c r="E17" s="57">
        <f>E11</f>
        <v>136013216101</v>
      </c>
      <c r="F17" s="57">
        <f aca="true" t="shared" si="2" ref="F17:F27">D17</f>
        <v>150137110834</v>
      </c>
      <c r="G17" s="85">
        <f>G11</f>
        <v>136013216101</v>
      </c>
      <c r="H17" s="592" t="s">
        <v>640</v>
      </c>
      <c r="I17" s="139">
        <v>17</v>
      </c>
      <c r="J17" s="157">
        <v>0</v>
      </c>
      <c r="K17" s="158">
        <v>0</v>
      </c>
      <c r="L17" s="157">
        <v>0</v>
      </c>
      <c r="M17" s="158">
        <v>0</v>
      </c>
      <c r="N17" s="157">
        <v>0</v>
      </c>
      <c r="O17" s="159">
        <f t="shared" si="1"/>
        <v>0</v>
      </c>
      <c r="P17" s="614" t="s">
        <v>641</v>
      </c>
      <c r="Q17" s="144"/>
      <c r="R17" s="57"/>
      <c r="S17" s="85"/>
      <c r="T17" s="608"/>
    </row>
    <row r="18" spans="1:20" ht="15.75">
      <c r="A18" s="62" t="s">
        <v>642</v>
      </c>
      <c r="B18" s="155" t="s">
        <v>643</v>
      </c>
      <c r="C18" s="156" t="s">
        <v>644</v>
      </c>
      <c r="D18" s="57">
        <v>126879141650</v>
      </c>
      <c r="E18" s="57">
        <v>113700488777</v>
      </c>
      <c r="F18" s="57">
        <f t="shared" si="2"/>
        <v>126879141650</v>
      </c>
      <c r="G18" s="85">
        <v>113700488777</v>
      </c>
      <c r="H18" s="592" t="s">
        <v>645</v>
      </c>
      <c r="I18" s="139">
        <v>18</v>
      </c>
      <c r="J18" s="157">
        <v>0</v>
      </c>
      <c r="K18" s="158"/>
      <c r="L18" s="157"/>
      <c r="M18" s="158"/>
      <c r="N18" s="157"/>
      <c r="O18" s="159">
        <f t="shared" si="1"/>
        <v>0</v>
      </c>
      <c r="P18" s="614" t="s">
        <v>646</v>
      </c>
      <c r="Q18" s="144">
        <v>16</v>
      </c>
      <c r="R18" s="145">
        <f>R9+R10-R11</f>
        <v>3254694396</v>
      </c>
      <c r="S18" s="146">
        <f>S9+S10-S11</f>
        <v>2253940559</v>
      </c>
      <c r="T18" s="608"/>
    </row>
    <row r="19" spans="1:20" ht="31.5">
      <c r="A19" s="164" t="s">
        <v>647</v>
      </c>
      <c r="B19" s="155">
        <v>20</v>
      </c>
      <c r="C19" s="160"/>
      <c r="D19" s="145">
        <f>D17-D18</f>
        <v>23257969184</v>
      </c>
      <c r="E19" s="145">
        <f>E17-E18</f>
        <v>22312727324</v>
      </c>
      <c r="F19" s="145">
        <f>F17-F18</f>
        <v>23257969184</v>
      </c>
      <c r="G19" s="146">
        <f>G17-G18</f>
        <v>22312727324</v>
      </c>
      <c r="H19" s="592" t="s">
        <v>648</v>
      </c>
      <c r="I19" s="139">
        <v>19</v>
      </c>
      <c r="J19" s="157">
        <v>0</v>
      </c>
      <c r="K19" s="158">
        <v>34401933</v>
      </c>
      <c r="L19" s="157">
        <v>34401933</v>
      </c>
      <c r="M19" s="158">
        <v>34401933</v>
      </c>
      <c r="N19" s="157">
        <v>34401933</v>
      </c>
      <c r="O19" s="159">
        <f t="shared" si="1"/>
        <v>0</v>
      </c>
      <c r="P19" s="616" t="s">
        <v>649</v>
      </c>
      <c r="Q19" s="144"/>
      <c r="R19" s="57"/>
      <c r="S19" s="27"/>
      <c r="T19" s="15"/>
    </row>
    <row r="20" spans="1:19" s="4" customFormat="1" ht="15.75">
      <c r="A20" s="64" t="s">
        <v>650</v>
      </c>
      <c r="B20" s="155">
        <v>21</v>
      </c>
      <c r="C20" s="156" t="s">
        <v>651</v>
      </c>
      <c r="D20" s="57">
        <v>2272542545</v>
      </c>
      <c r="E20" s="57">
        <v>529360054</v>
      </c>
      <c r="F20" s="57">
        <f t="shared" si="2"/>
        <v>2272542545</v>
      </c>
      <c r="G20" s="85">
        <v>529360054</v>
      </c>
      <c r="H20" s="592" t="s">
        <v>652</v>
      </c>
      <c r="I20" s="139">
        <v>20</v>
      </c>
      <c r="J20" s="157">
        <v>551648041</v>
      </c>
      <c r="K20" s="158">
        <v>205092934</v>
      </c>
      <c r="L20" s="157">
        <v>740549866</v>
      </c>
      <c r="M20" s="158">
        <v>205092934</v>
      </c>
      <c r="N20" s="157">
        <v>740549866</v>
      </c>
      <c r="O20" s="159">
        <f t="shared" si="1"/>
        <v>16191109</v>
      </c>
      <c r="P20" s="614" t="s">
        <v>653</v>
      </c>
      <c r="Q20" s="144">
        <v>20</v>
      </c>
      <c r="R20" s="57"/>
      <c r="S20" s="27"/>
    </row>
    <row r="21" spans="1:19" ht="15.75">
      <c r="A21" s="64" t="s">
        <v>654</v>
      </c>
      <c r="B21" s="155">
        <v>22</v>
      </c>
      <c r="C21" s="156" t="s">
        <v>655</v>
      </c>
      <c r="D21" s="57">
        <v>3225447873</v>
      </c>
      <c r="E21" s="57">
        <v>2292913026</v>
      </c>
      <c r="F21" s="57">
        <f t="shared" si="2"/>
        <v>3225447873</v>
      </c>
      <c r="G21" s="85">
        <v>2292913026</v>
      </c>
      <c r="H21" s="592" t="s">
        <v>656</v>
      </c>
      <c r="I21" s="139">
        <v>21</v>
      </c>
      <c r="J21" s="157">
        <v>0</v>
      </c>
      <c r="K21" s="158">
        <v>11000000</v>
      </c>
      <c r="L21" s="157">
        <v>11000000</v>
      </c>
      <c r="M21" s="158">
        <v>11000000</v>
      </c>
      <c r="N21" s="157">
        <v>11000000</v>
      </c>
      <c r="O21" s="159">
        <f t="shared" si="1"/>
        <v>0</v>
      </c>
      <c r="P21" s="614" t="s">
        <v>677</v>
      </c>
      <c r="Q21" s="144">
        <v>21</v>
      </c>
      <c r="R21" s="57"/>
      <c r="S21" s="27"/>
    </row>
    <row r="22" spans="1:19" ht="15.75">
      <c r="A22" s="64" t="s">
        <v>678</v>
      </c>
      <c r="B22" s="162">
        <v>23</v>
      </c>
      <c r="C22" s="165"/>
      <c r="D22" s="166">
        <v>2937671081</v>
      </c>
      <c r="E22" s="166">
        <v>2096640988</v>
      </c>
      <c r="F22" s="166">
        <f t="shared" si="2"/>
        <v>2937671081</v>
      </c>
      <c r="G22" s="609">
        <v>2096640988</v>
      </c>
      <c r="H22" s="591" t="s">
        <v>679</v>
      </c>
      <c r="I22" s="127"/>
      <c r="J22" s="150">
        <v>0</v>
      </c>
      <c r="K22" s="150">
        <f>SUM(K23:K25)</f>
        <v>202676847</v>
      </c>
      <c r="L22" s="167">
        <f>SUM(L23:L25)</f>
        <v>202676847</v>
      </c>
      <c r="M22" s="167">
        <f>SUM(M23:M25)</f>
        <v>202676847</v>
      </c>
      <c r="N22" s="167">
        <f>SUM(N23:N25)</f>
        <v>202676847</v>
      </c>
      <c r="O22" s="151">
        <f>SUM(O23:O25)</f>
        <v>0</v>
      </c>
      <c r="P22" s="614" t="s">
        <v>680</v>
      </c>
      <c r="Q22" s="144">
        <v>22</v>
      </c>
      <c r="R22" s="57"/>
      <c r="S22" s="27"/>
    </row>
    <row r="23" spans="1:19" ht="15.75">
      <c r="A23" s="62" t="s">
        <v>681</v>
      </c>
      <c r="B23" s="155">
        <v>24</v>
      </c>
      <c r="C23" s="156"/>
      <c r="D23" s="57">
        <v>5408485801</v>
      </c>
      <c r="E23" s="57">
        <v>3370986162</v>
      </c>
      <c r="F23" s="57">
        <f t="shared" si="2"/>
        <v>5408485801</v>
      </c>
      <c r="G23" s="85">
        <v>3370986162</v>
      </c>
      <c r="H23" s="592" t="s">
        <v>682</v>
      </c>
      <c r="I23" s="139"/>
      <c r="J23" s="157">
        <v>0</v>
      </c>
      <c r="K23" s="158">
        <v>130071060</v>
      </c>
      <c r="L23" s="157">
        <v>130071060</v>
      </c>
      <c r="M23" s="158">
        <v>130071060</v>
      </c>
      <c r="N23" s="157">
        <v>130071060</v>
      </c>
      <c r="O23" s="159">
        <f>J23+M23-N23</f>
        <v>0</v>
      </c>
      <c r="P23" s="614" t="s">
        <v>683</v>
      </c>
      <c r="Q23" s="144"/>
      <c r="R23" s="145"/>
      <c r="S23" s="28"/>
    </row>
    <row r="24" spans="1:19" s="4" customFormat="1" ht="15.75">
      <c r="A24" s="62" t="s">
        <v>684</v>
      </c>
      <c r="B24" s="155">
        <v>25</v>
      </c>
      <c r="C24" s="156"/>
      <c r="D24" s="57">
        <v>1154675506</v>
      </c>
      <c r="E24" s="57">
        <v>1054186798</v>
      </c>
      <c r="F24" s="57">
        <f t="shared" si="2"/>
        <v>1154675506</v>
      </c>
      <c r="G24" s="85">
        <v>1054186798</v>
      </c>
      <c r="H24" s="592" t="s">
        <v>685</v>
      </c>
      <c r="I24" s="139"/>
      <c r="J24" s="157">
        <v>0</v>
      </c>
      <c r="K24" s="158">
        <v>19519038</v>
      </c>
      <c r="L24" s="157">
        <v>19519038</v>
      </c>
      <c r="M24" s="158">
        <v>19519038</v>
      </c>
      <c r="N24" s="157">
        <v>19519038</v>
      </c>
      <c r="O24" s="159">
        <f>J24+M24-N24</f>
        <v>0</v>
      </c>
      <c r="P24" s="614" t="s">
        <v>686</v>
      </c>
      <c r="Q24" s="144">
        <v>23</v>
      </c>
      <c r="R24" s="57"/>
      <c r="S24" s="27"/>
    </row>
    <row r="25" spans="1:19" s="4" customFormat="1" ht="36" customHeight="1">
      <c r="A25" s="168" t="s">
        <v>687</v>
      </c>
      <c r="B25" s="169">
        <v>30</v>
      </c>
      <c r="C25" s="160"/>
      <c r="D25" s="170">
        <f>D19+D20-D21-D23-D24</f>
        <v>15741902549</v>
      </c>
      <c r="E25" s="170">
        <f>E19+E20-E21-E23-E24</f>
        <v>16124001392</v>
      </c>
      <c r="F25" s="170">
        <f>F19+F20-F21-F23-F24</f>
        <v>15741902549</v>
      </c>
      <c r="G25" s="610">
        <f>G19+G20-G21-G23-G24</f>
        <v>16124001392</v>
      </c>
      <c r="H25" s="592" t="s">
        <v>688</v>
      </c>
      <c r="I25" s="139"/>
      <c r="J25" s="157">
        <v>0</v>
      </c>
      <c r="K25" s="158">
        <v>53086749</v>
      </c>
      <c r="L25" s="157">
        <v>53086749</v>
      </c>
      <c r="M25" s="158">
        <v>53086749</v>
      </c>
      <c r="N25" s="157">
        <v>53086749</v>
      </c>
      <c r="O25" s="159">
        <f>J25+M25-N25</f>
        <v>0</v>
      </c>
      <c r="P25" s="616" t="s">
        <v>689</v>
      </c>
      <c r="Q25" s="171"/>
      <c r="R25" s="57"/>
      <c r="S25" s="27"/>
    </row>
    <row r="26" spans="1:19" ht="15.75" customHeight="1">
      <c r="A26" s="33" t="s">
        <v>690</v>
      </c>
      <c r="B26" s="155">
        <v>31</v>
      </c>
      <c r="C26" s="156"/>
      <c r="D26" s="57">
        <v>789926614</v>
      </c>
      <c r="E26" s="57">
        <v>78199078</v>
      </c>
      <c r="F26" s="57">
        <f t="shared" si="2"/>
        <v>789926614</v>
      </c>
      <c r="G26" s="85">
        <v>78199078</v>
      </c>
      <c r="H26" s="591" t="s">
        <v>691</v>
      </c>
      <c r="I26" s="127"/>
      <c r="J26" s="167">
        <v>0</v>
      </c>
      <c r="K26" s="167">
        <f>SUM(K27:K29)</f>
        <v>9559000</v>
      </c>
      <c r="L26" s="167">
        <f>SUM(L27:L29)</f>
        <v>9559000</v>
      </c>
      <c r="M26" s="167">
        <f>SUM(M27:M29)</f>
        <v>12053000</v>
      </c>
      <c r="N26" s="167">
        <f>SUM(N27:N29)</f>
        <v>12053000</v>
      </c>
      <c r="O26" s="151">
        <f>SUM(O27:O29)</f>
        <v>0</v>
      </c>
      <c r="P26" s="614" t="s">
        <v>692</v>
      </c>
      <c r="Q26" s="144">
        <v>30</v>
      </c>
      <c r="R26" s="57"/>
      <c r="S26" s="27"/>
    </row>
    <row r="27" spans="1:19" ht="14.25" customHeight="1">
      <c r="A27" s="64" t="s">
        <v>693</v>
      </c>
      <c r="B27" s="155">
        <v>32</v>
      </c>
      <c r="C27" s="156"/>
      <c r="D27" s="57">
        <v>302886142</v>
      </c>
      <c r="E27" s="57">
        <v>2185876</v>
      </c>
      <c r="F27" s="57">
        <f t="shared" si="2"/>
        <v>302886142</v>
      </c>
      <c r="G27" s="85">
        <v>2185876</v>
      </c>
      <c r="H27" s="592" t="s">
        <v>694</v>
      </c>
      <c r="I27" s="139"/>
      <c r="J27" s="157">
        <v>0</v>
      </c>
      <c r="K27" s="158">
        <v>0</v>
      </c>
      <c r="L27" s="157">
        <v>0</v>
      </c>
      <c r="M27" s="158">
        <v>0</v>
      </c>
      <c r="N27" s="157">
        <v>0</v>
      </c>
      <c r="O27" s="159">
        <f>J27+M27-N27</f>
        <v>0</v>
      </c>
      <c r="P27" s="614" t="s">
        <v>695</v>
      </c>
      <c r="Q27" s="211">
        <v>31</v>
      </c>
      <c r="R27" s="212"/>
      <c r="S27" s="213"/>
    </row>
    <row r="28" spans="1:19" ht="15" customHeight="1">
      <c r="A28" s="30" t="s">
        <v>696</v>
      </c>
      <c r="B28" s="155">
        <v>40</v>
      </c>
      <c r="C28" s="160"/>
      <c r="D28" s="145">
        <f>D26-D27</f>
        <v>487040472</v>
      </c>
      <c r="E28" s="145">
        <f>E26-E27</f>
        <v>76013202</v>
      </c>
      <c r="F28" s="145">
        <f>F26-F27</f>
        <v>487040472</v>
      </c>
      <c r="G28" s="146">
        <f>G26-G27</f>
        <v>76013202</v>
      </c>
      <c r="H28" s="592" t="s">
        <v>697</v>
      </c>
      <c r="I28" s="139"/>
      <c r="J28" s="157">
        <v>0</v>
      </c>
      <c r="K28" s="158">
        <v>9559000</v>
      </c>
      <c r="L28" s="157">
        <v>9559000</v>
      </c>
      <c r="M28" s="158">
        <v>12053000</v>
      </c>
      <c r="N28" s="157">
        <v>12053000</v>
      </c>
      <c r="O28" s="159">
        <f>J28+M28-N28</f>
        <v>0</v>
      </c>
      <c r="P28" s="614" t="s">
        <v>698</v>
      </c>
      <c r="Q28" s="144">
        <v>32</v>
      </c>
      <c r="R28" s="172"/>
      <c r="S28" s="173"/>
    </row>
    <row r="29" spans="1:19" ht="30.75" customHeight="1">
      <c r="A29" s="168" t="s">
        <v>699</v>
      </c>
      <c r="B29" s="155">
        <v>50</v>
      </c>
      <c r="C29" s="174"/>
      <c r="D29" s="175">
        <f>D25+D28</f>
        <v>16228943021</v>
      </c>
      <c r="E29" s="175">
        <f>E25+E28</f>
        <v>16200014594</v>
      </c>
      <c r="F29" s="175">
        <f>F25+F28</f>
        <v>16228943021</v>
      </c>
      <c r="G29" s="611">
        <f>G25+G28</f>
        <v>16200014594</v>
      </c>
      <c r="H29" s="592" t="s">
        <v>700</v>
      </c>
      <c r="I29" s="139"/>
      <c r="J29" s="157">
        <v>0</v>
      </c>
      <c r="K29" s="158">
        <v>0</v>
      </c>
      <c r="L29" s="157"/>
      <c r="M29" s="158">
        <v>0</v>
      </c>
      <c r="N29" s="157"/>
      <c r="O29" s="159">
        <f>J29+M29-N29</f>
        <v>0</v>
      </c>
      <c r="P29" s="614" t="s">
        <v>701</v>
      </c>
      <c r="Q29" s="144"/>
      <c r="R29" s="57"/>
      <c r="S29" s="27"/>
    </row>
    <row r="30" spans="1:19" ht="17.25" customHeight="1" thickBot="1">
      <c r="A30" s="64" t="s">
        <v>702</v>
      </c>
      <c r="B30" s="155">
        <v>51</v>
      </c>
      <c r="C30" s="156" t="s">
        <v>703</v>
      </c>
      <c r="D30" s="145">
        <v>2289200583</v>
      </c>
      <c r="E30" s="145"/>
      <c r="F30" s="145">
        <f>D30</f>
        <v>2289200583</v>
      </c>
      <c r="G30" s="146"/>
      <c r="H30" s="591"/>
      <c r="I30" s="127"/>
      <c r="J30" s="176">
        <v>0</v>
      </c>
      <c r="K30" s="158">
        <v>0</v>
      </c>
      <c r="L30" s="157">
        <v>0</v>
      </c>
      <c r="M30" s="158">
        <v>0</v>
      </c>
      <c r="N30" s="157">
        <v>0</v>
      </c>
      <c r="O30" s="159">
        <f>J30+M30-N30</f>
        <v>0</v>
      </c>
      <c r="P30" s="617" t="s">
        <v>704</v>
      </c>
      <c r="Q30" s="177">
        <v>33</v>
      </c>
      <c r="R30" s="178"/>
      <c r="S30" s="179"/>
    </row>
    <row r="31" spans="1:19" s="4" customFormat="1" ht="15.75" customHeight="1" thickTop="1">
      <c r="A31" s="64" t="s">
        <v>705</v>
      </c>
      <c r="B31" s="155">
        <v>52</v>
      </c>
      <c r="C31" s="156" t="s">
        <v>703</v>
      </c>
      <c r="D31" s="145"/>
      <c r="E31" s="145"/>
      <c r="F31" s="145"/>
      <c r="G31" s="146"/>
      <c r="H31" s="595"/>
      <c r="I31" s="180"/>
      <c r="J31" s="181"/>
      <c r="K31" s="181"/>
      <c r="L31" s="181"/>
      <c r="M31" s="182"/>
      <c r="N31" s="182"/>
      <c r="O31" s="183"/>
      <c r="P31" s="184"/>
      <c r="Q31" s="3"/>
      <c r="R31" s="3"/>
      <c r="S31" s="3"/>
    </row>
    <row r="32" spans="1:19" ht="30.75" customHeight="1">
      <c r="A32" s="164" t="s">
        <v>706</v>
      </c>
      <c r="B32" s="155">
        <v>60</v>
      </c>
      <c r="C32" s="160"/>
      <c r="D32" s="145">
        <f>D29-D30-D31</f>
        <v>13939742438</v>
      </c>
      <c r="E32" s="145">
        <f>E29-E30-E34</f>
        <v>16200014594</v>
      </c>
      <c r="F32" s="145">
        <f>F29-F30-F31</f>
        <v>13939742438</v>
      </c>
      <c r="G32" s="146">
        <f>G29-G30-G34</f>
        <v>16200014594</v>
      </c>
      <c r="H32" s="596" t="s">
        <v>707</v>
      </c>
      <c r="I32" s="185"/>
      <c r="J32" s="186">
        <f aca="true" t="shared" si="3" ref="J32:O32">J10+J22+J26</f>
        <v>3128751806</v>
      </c>
      <c r="K32" s="187">
        <f t="shared" si="3"/>
        <v>10106134358</v>
      </c>
      <c r="L32" s="187">
        <f t="shared" si="3"/>
        <v>9854802189</v>
      </c>
      <c r="M32" s="187">
        <f t="shared" si="3"/>
        <v>10108628358</v>
      </c>
      <c r="N32" s="187">
        <f t="shared" si="3"/>
        <v>9857296189</v>
      </c>
      <c r="O32" s="188">
        <f t="shared" si="3"/>
        <v>3380083975</v>
      </c>
      <c r="P32" s="205" t="s">
        <v>663</v>
      </c>
      <c r="Q32" s="4"/>
      <c r="R32" s="730"/>
      <c r="S32" s="730"/>
    </row>
    <row r="33" spans="1:19" s="4" customFormat="1" ht="18" customHeight="1" thickBot="1">
      <c r="A33" s="190" t="s">
        <v>708</v>
      </c>
      <c r="B33" s="191">
        <v>70</v>
      </c>
      <c r="C33" s="192"/>
      <c r="D33" s="193">
        <f>D32/11400000</f>
        <v>1222.784424385965</v>
      </c>
      <c r="E33" s="145">
        <f>E32/11400000</f>
        <v>1421.053911754386</v>
      </c>
      <c r="F33" s="193">
        <f>F32/11400000</f>
        <v>1222.784424385965</v>
      </c>
      <c r="G33" s="194">
        <f>G32/11400000</f>
        <v>1421.053911754386</v>
      </c>
      <c r="H33" s="597"/>
      <c r="I33" s="195"/>
      <c r="J33" s="178"/>
      <c r="K33" s="178"/>
      <c r="L33" s="178"/>
      <c r="M33" s="176"/>
      <c r="N33" s="176"/>
      <c r="O33" s="196"/>
      <c r="P33" s="78" t="s">
        <v>130</v>
      </c>
      <c r="Q33" s="78"/>
      <c r="R33" s="743" t="s">
        <v>396</v>
      </c>
      <c r="S33" s="743"/>
    </row>
    <row r="34" spans="1:19" s="4" customFormat="1" ht="15.75" customHeight="1" thickTop="1">
      <c r="A34" s="197"/>
      <c r="B34" s="104"/>
      <c r="C34" s="198"/>
      <c r="D34" s="92"/>
      <c r="E34" s="92"/>
      <c r="F34" s="92"/>
      <c r="G34" s="607"/>
      <c r="H34"/>
      <c r="I34"/>
      <c r="J34"/>
      <c r="K34"/>
      <c r="L34"/>
      <c r="M34"/>
      <c r="N34"/>
      <c r="O34" s="201"/>
      <c r="P34" s="54"/>
      <c r="Q34" s="3"/>
      <c r="R34" s="3"/>
      <c r="S34" s="3"/>
    </row>
    <row r="35" spans="1:19" s="4" customFormat="1" ht="15.75">
      <c r="A35" s="199"/>
      <c r="B35"/>
      <c r="C35" s="200"/>
      <c r="D35" s="200"/>
      <c r="E35" s="578"/>
      <c r="F35" s="200"/>
      <c r="G35" s="578"/>
      <c r="H35"/>
      <c r="I35"/>
      <c r="J35"/>
      <c r="K35"/>
      <c r="L35"/>
      <c r="M35"/>
      <c r="N35"/>
      <c r="O35" s="201"/>
      <c r="P35" s="54"/>
      <c r="Q35" s="3"/>
      <c r="R35" s="3"/>
      <c r="S35" s="3"/>
    </row>
    <row r="36" spans="1:19" s="4" customFormat="1" ht="15.75">
      <c r="A36" s="3"/>
      <c r="B36" s="3"/>
      <c r="C36" s="200"/>
      <c r="D36" s="200"/>
      <c r="E36" s="578"/>
      <c r="F36" s="200"/>
      <c r="G36" s="578"/>
      <c r="H36" s="203" t="s">
        <v>709</v>
      </c>
      <c r="I36"/>
      <c r="J36" s="3"/>
      <c r="K36" s="3"/>
      <c r="L36" s="3"/>
      <c r="M36" s="204">
        <f>J10</f>
        <v>3128751806</v>
      </c>
      <c r="N36" s="4" t="s">
        <v>710</v>
      </c>
      <c r="O36"/>
      <c r="P36" s="54"/>
      <c r="Q36" s="3"/>
      <c r="R36" s="3"/>
      <c r="S36" s="3"/>
    </row>
    <row r="37" spans="1:19" s="4" customFormat="1" ht="16.5">
      <c r="A37" s="3"/>
      <c r="B37"/>
      <c r="C37" s="214"/>
      <c r="D37" s="214"/>
      <c r="E37" s="93"/>
      <c r="F37" s="214"/>
      <c r="G37" s="93"/>
      <c r="H37" s="203"/>
      <c r="I37" s="184"/>
      <c r="J37" s="81" t="s">
        <v>711</v>
      </c>
      <c r="K37" s="81"/>
      <c r="L37" s="81"/>
      <c r="M37" s="207">
        <f>J15</f>
        <v>0</v>
      </c>
      <c r="N37" s="3" t="s">
        <v>710</v>
      </c>
      <c r="O37" s="3"/>
      <c r="P37" s="54" t="s">
        <v>131</v>
      </c>
      <c r="Q37" s="3"/>
      <c r="R37" s="694" t="s">
        <v>398</v>
      </c>
      <c r="S37" s="694"/>
    </row>
    <row r="38" spans="2:15" ht="15.75">
      <c r="B38"/>
      <c r="C38" s="214"/>
      <c r="D38" s="214"/>
      <c r="E38" s="117"/>
      <c r="F38" s="214"/>
      <c r="G38" s="214"/>
      <c r="H38" s="189"/>
      <c r="I38" s="189"/>
      <c r="J38" s="4"/>
      <c r="L38" s="4"/>
      <c r="M38" s="81"/>
      <c r="N38" s="81"/>
      <c r="O38" s="81"/>
    </row>
    <row r="39" spans="2:15" ht="17.25">
      <c r="B39"/>
      <c r="C39" s="214"/>
      <c r="D39" s="214"/>
      <c r="F39" s="214"/>
      <c r="G39" s="214"/>
      <c r="H39" s="205"/>
      <c r="I39" s="205"/>
      <c r="J39" s="115"/>
      <c r="K39" s="115"/>
      <c r="L39" s="115"/>
      <c r="M39" s="4"/>
      <c r="N39" s="4"/>
      <c r="O39" s="4"/>
    </row>
    <row r="40" spans="2:15" ht="17.25">
      <c r="B40"/>
      <c r="C40" s="214"/>
      <c r="D40" s="214"/>
      <c r="F40" s="214"/>
      <c r="G40" s="214"/>
      <c r="H40" s="208"/>
      <c r="I40" s="208"/>
      <c r="M40" s="115"/>
      <c r="N40" s="115"/>
      <c r="O40" s="115"/>
    </row>
    <row r="41" spans="1:15" ht="14.25">
      <c r="A41"/>
      <c r="B41"/>
      <c r="C41" s="214"/>
      <c r="D41" s="214"/>
      <c r="F41" s="214"/>
      <c r="O41" s="54"/>
    </row>
    <row r="42" ht="14.25">
      <c r="B42" s="5"/>
    </row>
    <row r="43" ht="14.25">
      <c r="B43" s="5"/>
    </row>
    <row r="44" spans="2:9" ht="14.25">
      <c r="B44" s="5"/>
      <c r="H44" s="209"/>
      <c r="I44" s="209"/>
    </row>
    <row r="45" spans="2:9" ht="14.25">
      <c r="B45" s="5"/>
      <c r="H45" s="209"/>
      <c r="I45" s="209"/>
    </row>
    <row r="46" spans="2:9" ht="14.25">
      <c r="B46" s="5"/>
      <c r="H46" s="209"/>
      <c r="I46" s="209"/>
    </row>
    <row r="47" ht="14.25">
      <c r="B47" s="5"/>
    </row>
    <row r="48" ht="14.25">
      <c r="B48" s="5"/>
    </row>
    <row r="49" ht="14.25">
      <c r="B49" s="5"/>
    </row>
    <row r="50" ht="14.25">
      <c r="B50" s="5"/>
    </row>
    <row r="51" ht="14.25">
      <c r="B51" s="5"/>
    </row>
    <row r="52" ht="14.25">
      <c r="B52" s="5"/>
    </row>
    <row r="53" ht="14.25">
      <c r="B53" s="5"/>
    </row>
    <row r="54" ht="14.25">
      <c r="B54" s="5"/>
    </row>
    <row r="55" ht="14.25">
      <c r="B55" s="5"/>
    </row>
    <row r="56" ht="14.25">
      <c r="B56" s="5"/>
    </row>
    <row r="57" ht="14.25">
      <c r="B57" s="5"/>
    </row>
    <row r="58" ht="14.25">
      <c r="B58" s="5"/>
    </row>
    <row r="59" ht="14.25">
      <c r="B59" s="5"/>
    </row>
    <row r="60" ht="14.25">
      <c r="B60" s="5"/>
    </row>
    <row r="61" ht="14.25">
      <c r="B61" s="5"/>
    </row>
    <row r="62" ht="14.25">
      <c r="B62" s="5"/>
    </row>
    <row r="63" ht="14.25">
      <c r="B63" s="5"/>
    </row>
    <row r="64" ht="14.25">
      <c r="B64" s="5"/>
    </row>
    <row r="65" ht="14.25">
      <c r="B65" s="5"/>
    </row>
    <row r="66" ht="14.25">
      <c r="B66" s="5"/>
    </row>
    <row r="67" ht="14.25">
      <c r="B67" s="5"/>
    </row>
    <row r="68" ht="14.25">
      <c r="B68" s="5"/>
    </row>
    <row r="69" ht="14.25">
      <c r="B69" s="5"/>
    </row>
    <row r="70" ht="14.25">
      <c r="B70" s="5"/>
    </row>
    <row r="71" ht="14.25">
      <c r="B71" s="5"/>
    </row>
    <row r="72" ht="14.25">
      <c r="B72" s="5"/>
    </row>
    <row r="73" ht="14.25">
      <c r="B73" s="5"/>
    </row>
    <row r="74" ht="14.25">
      <c r="B74" s="5"/>
    </row>
    <row r="75" ht="14.25">
      <c r="B75" s="5"/>
    </row>
    <row r="76" ht="14.25">
      <c r="B76" s="5"/>
    </row>
    <row r="77" ht="14.25">
      <c r="B77" s="5"/>
    </row>
    <row r="78" ht="14.25">
      <c r="B78" s="5"/>
    </row>
    <row r="79" ht="14.25">
      <c r="B79" s="5"/>
    </row>
    <row r="80" ht="14.25">
      <c r="B80" s="5"/>
    </row>
    <row r="81" ht="14.25">
      <c r="B81" s="5"/>
    </row>
    <row r="82" ht="14.25">
      <c r="B82" s="5"/>
    </row>
    <row r="83" ht="14.25">
      <c r="B83" s="5"/>
    </row>
    <row r="84" ht="14.25">
      <c r="B84" s="5"/>
    </row>
    <row r="85" ht="14.25">
      <c r="B85" s="5"/>
    </row>
    <row r="86" ht="14.25">
      <c r="B86" s="5"/>
    </row>
    <row r="87" ht="14.25">
      <c r="B87" s="5"/>
    </row>
    <row r="88" ht="14.25">
      <c r="B88" s="5"/>
    </row>
    <row r="89" ht="14.25">
      <c r="B89" s="5"/>
    </row>
    <row r="90" ht="14.25">
      <c r="B90" s="5"/>
    </row>
    <row r="91" ht="14.25">
      <c r="B91" s="5"/>
    </row>
    <row r="92" ht="14.25">
      <c r="B92" s="5"/>
    </row>
    <row r="93" ht="14.25">
      <c r="B93" s="5"/>
    </row>
    <row r="94" ht="14.25">
      <c r="B94" s="5"/>
    </row>
    <row r="95" ht="14.25">
      <c r="B95" s="5"/>
    </row>
    <row r="96" ht="14.25">
      <c r="B96" s="5"/>
    </row>
    <row r="97" ht="14.25">
      <c r="B97" s="5"/>
    </row>
    <row r="98" ht="14.25">
      <c r="B98" s="5"/>
    </row>
    <row r="99" ht="14.25">
      <c r="B99" s="5"/>
    </row>
    <row r="100" ht="14.25">
      <c r="B100" s="5"/>
    </row>
    <row r="101" ht="14.25">
      <c r="B101" s="5"/>
    </row>
    <row r="102" ht="14.25">
      <c r="B102" s="5"/>
    </row>
    <row r="103" ht="14.25">
      <c r="B103" s="5"/>
    </row>
    <row r="104" ht="14.25">
      <c r="B104" s="5"/>
    </row>
    <row r="105" ht="14.25">
      <c r="B105" s="5"/>
    </row>
    <row r="106" ht="14.25">
      <c r="B106" s="5"/>
    </row>
    <row r="107" ht="14.25">
      <c r="B107" s="5"/>
    </row>
    <row r="108" ht="14.25">
      <c r="B108" s="5"/>
    </row>
    <row r="109" ht="14.25">
      <c r="B109" s="5"/>
    </row>
    <row r="110" ht="14.25">
      <c r="B110" s="5"/>
    </row>
    <row r="111" ht="14.25">
      <c r="B111" s="5"/>
    </row>
    <row r="112" ht="14.25">
      <c r="B112" s="5"/>
    </row>
    <row r="113" ht="14.25">
      <c r="B113" s="5"/>
    </row>
    <row r="114" ht="14.25">
      <c r="B114" s="5"/>
    </row>
    <row r="115" ht="14.25">
      <c r="B115" s="5"/>
    </row>
    <row r="116" ht="14.25">
      <c r="B116" s="5"/>
    </row>
    <row r="117" ht="14.25">
      <c r="B117" s="5"/>
    </row>
    <row r="118" ht="14.25">
      <c r="B118" s="5"/>
    </row>
    <row r="119" ht="14.25">
      <c r="B119" s="5"/>
    </row>
    <row r="120" ht="14.25">
      <c r="B120" s="5"/>
    </row>
    <row r="121" ht="14.25">
      <c r="B121" s="5"/>
    </row>
    <row r="122" ht="14.25">
      <c r="B122" s="5"/>
    </row>
    <row r="123" ht="14.25">
      <c r="B123" s="5"/>
    </row>
    <row r="124" ht="14.25">
      <c r="B124" s="5"/>
    </row>
    <row r="125" ht="14.25">
      <c r="B125" s="5"/>
    </row>
    <row r="126" ht="14.25">
      <c r="B126" s="5"/>
    </row>
    <row r="127" ht="14.25">
      <c r="B127" s="5"/>
    </row>
    <row r="128" ht="14.25">
      <c r="B128" s="5"/>
    </row>
    <row r="129" ht="14.25">
      <c r="B129" s="5"/>
    </row>
    <row r="130" ht="14.25">
      <c r="B130" s="5"/>
    </row>
    <row r="131" ht="14.25">
      <c r="B131" s="5"/>
    </row>
    <row r="132" ht="14.25">
      <c r="B132" s="5"/>
    </row>
    <row r="133" ht="14.25">
      <c r="B133" s="5"/>
    </row>
    <row r="134" ht="14.25">
      <c r="B134" s="5"/>
    </row>
    <row r="135" ht="14.25">
      <c r="B135" s="5"/>
    </row>
    <row r="136" ht="14.25">
      <c r="B136" s="5"/>
    </row>
    <row r="137" ht="14.25">
      <c r="B137" s="5"/>
    </row>
    <row r="138" ht="14.25">
      <c r="B138" s="5"/>
    </row>
    <row r="139" ht="14.25">
      <c r="B139" s="5"/>
    </row>
    <row r="140" ht="14.25">
      <c r="B140" s="5"/>
    </row>
    <row r="141" ht="14.25">
      <c r="B141" s="5"/>
    </row>
    <row r="142" ht="14.25">
      <c r="B142" s="5"/>
    </row>
    <row r="143" ht="14.25">
      <c r="B143" s="5"/>
    </row>
    <row r="144" ht="14.25">
      <c r="B144" s="5"/>
    </row>
    <row r="145" ht="14.25">
      <c r="B145" s="5"/>
    </row>
    <row r="146" ht="14.25">
      <c r="B146" s="5"/>
    </row>
    <row r="147" ht="14.25">
      <c r="B147" s="5"/>
    </row>
    <row r="148" ht="14.25">
      <c r="B148" s="5"/>
    </row>
    <row r="149" ht="14.25">
      <c r="B149" s="5"/>
    </row>
    <row r="150" ht="14.25">
      <c r="B150" s="5"/>
    </row>
    <row r="151" ht="14.25">
      <c r="B151" s="5"/>
    </row>
    <row r="152" ht="14.25">
      <c r="B152" s="5"/>
    </row>
    <row r="153" ht="14.25">
      <c r="B153" s="5"/>
    </row>
    <row r="154" ht="14.25">
      <c r="B154" s="5"/>
    </row>
    <row r="155" ht="14.25">
      <c r="B155" s="5"/>
    </row>
    <row r="156" ht="14.25">
      <c r="B156" s="5"/>
    </row>
    <row r="157" ht="14.25">
      <c r="B157" s="5"/>
    </row>
    <row r="158" ht="14.25">
      <c r="B158" s="5"/>
    </row>
    <row r="159" ht="14.25">
      <c r="B159" s="5"/>
    </row>
    <row r="160" ht="14.25">
      <c r="B160" s="5"/>
    </row>
    <row r="161" ht="14.25">
      <c r="B161" s="5"/>
    </row>
    <row r="162" ht="14.25">
      <c r="B162" s="5"/>
    </row>
    <row r="163" ht="14.25">
      <c r="B163" s="5"/>
    </row>
    <row r="164" ht="14.25">
      <c r="B164" s="5"/>
    </row>
    <row r="165" ht="14.25">
      <c r="B165" s="5"/>
    </row>
    <row r="166" ht="14.25">
      <c r="B166" s="5"/>
    </row>
    <row r="167" ht="14.25">
      <c r="B167" s="5"/>
    </row>
    <row r="168" ht="14.25">
      <c r="B168" s="5"/>
    </row>
    <row r="169" ht="14.25">
      <c r="B169" s="5"/>
    </row>
    <row r="170" ht="14.25">
      <c r="B170" s="5"/>
    </row>
    <row r="171" ht="14.25">
      <c r="B171" s="5"/>
    </row>
    <row r="172" ht="14.25">
      <c r="B172" s="5"/>
    </row>
    <row r="173" ht="14.25">
      <c r="B173" s="5"/>
    </row>
    <row r="174" ht="14.25">
      <c r="B174" s="5"/>
    </row>
    <row r="175" ht="14.25">
      <c r="B175" s="5"/>
    </row>
    <row r="176" ht="14.25">
      <c r="B176" s="5"/>
    </row>
    <row r="177" ht="14.25">
      <c r="B177" s="5"/>
    </row>
    <row r="178" ht="14.25">
      <c r="B178" s="5"/>
    </row>
    <row r="179" ht="14.25">
      <c r="B179" s="5"/>
    </row>
    <row r="180" ht="14.25">
      <c r="B180" s="5"/>
    </row>
    <row r="181" ht="14.25">
      <c r="B181" s="5"/>
    </row>
    <row r="182" ht="14.25">
      <c r="B182" s="5"/>
    </row>
    <row r="183" ht="14.25">
      <c r="B183" s="5"/>
    </row>
    <row r="184" ht="14.25">
      <c r="B184" s="5"/>
    </row>
    <row r="185" ht="14.25">
      <c r="B185" s="5"/>
    </row>
    <row r="186" ht="14.25">
      <c r="B186" s="5"/>
    </row>
    <row r="187" ht="14.25">
      <c r="B187" s="5"/>
    </row>
    <row r="188" ht="14.25">
      <c r="B188" s="5"/>
    </row>
    <row r="189" ht="14.25">
      <c r="B189" s="5"/>
    </row>
    <row r="190" ht="14.25">
      <c r="B190" s="5"/>
    </row>
    <row r="191" ht="14.25">
      <c r="B191" s="5"/>
    </row>
    <row r="192" ht="14.25">
      <c r="B192" s="5"/>
    </row>
    <row r="193" ht="14.25">
      <c r="B193" s="5"/>
    </row>
    <row r="194" ht="14.25">
      <c r="B194" s="5"/>
    </row>
    <row r="195" ht="14.25">
      <c r="B195" s="5"/>
    </row>
    <row r="196" ht="14.25">
      <c r="B196" s="5"/>
    </row>
    <row r="197" ht="14.25">
      <c r="B197" s="5"/>
    </row>
    <row r="198" ht="14.25">
      <c r="B198" s="5"/>
    </row>
    <row r="199" ht="14.25">
      <c r="B199" s="5"/>
    </row>
    <row r="200" ht="14.25">
      <c r="B200" s="5"/>
    </row>
    <row r="201" ht="14.25">
      <c r="B201" s="5"/>
    </row>
    <row r="202" ht="14.25">
      <c r="B202" s="5"/>
    </row>
    <row r="203" ht="14.25">
      <c r="B203" s="5"/>
    </row>
    <row r="204" ht="14.25">
      <c r="B204" s="5"/>
    </row>
    <row r="205" ht="14.25">
      <c r="B205" s="5"/>
    </row>
    <row r="206" ht="14.25">
      <c r="B206" s="5"/>
    </row>
    <row r="207" ht="14.25">
      <c r="B207" s="5"/>
    </row>
    <row r="208" ht="14.25">
      <c r="B208" s="5"/>
    </row>
    <row r="209" ht="14.25">
      <c r="B209" s="5"/>
    </row>
    <row r="210" ht="14.25">
      <c r="B210" s="5"/>
    </row>
    <row r="211" ht="14.25">
      <c r="B211" s="5"/>
    </row>
    <row r="212" ht="14.25">
      <c r="B212" s="5"/>
    </row>
    <row r="213" ht="14.25">
      <c r="B213" s="5"/>
    </row>
    <row r="214" ht="14.25">
      <c r="B214" s="5"/>
    </row>
    <row r="215" ht="14.25">
      <c r="B215" s="5"/>
    </row>
    <row r="216" ht="14.25">
      <c r="B216" s="5"/>
    </row>
    <row r="217" ht="14.25">
      <c r="B217" s="5"/>
    </row>
    <row r="218" ht="14.25">
      <c r="B218" s="5"/>
    </row>
    <row r="219" ht="14.25">
      <c r="B219" s="5"/>
    </row>
    <row r="220" ht="14.25">
      <c r="B220" s="5"/>
    </row>
    <row r="221" ht="14.25">
      <c r="B221" s="5"/>
    </row>
    <row r="222" ht="14.25">
      <c r="B222" s="5"/>
    </row>
    <row r="223" ht="14.25">
      <c r="B223" s="5"/>
    </row>
    <row r="224" ht="14.25">
      <c r="B224" s="5"/>
    </row>
    <row r="225" ht="14.25">
      <c r="B225" s="5"/>
    </row>
    <row r="226" ht="14.25">
      <c r="B226" s="5"/>
    </row>
    <row r="227" ht="14.25">
      <c r="B227" s="5"/>
    </row>
    <row r="228" ht="14.25">
      <c r="B228" s="5"/>
    </row>
    <row r="229" ht="14.25">
      <c r="B229" s="5"/>
    </row>
    <row r="230" ht="14.25">
      <c r="B230" s="5"/>
    </row>
    <row r="231" ht="14.25">
      <c r="B231" s="5"/>
    </row>
    <row r="232" ht="14.25">
      <c r="B232" s="5"/>
    </row>
    <row r="233" ht="14.25">
      <c r="B233" s="5"/>
    </row>
    <row r="234" ht="14.25">
      <c r="B234" s="5"/>
    </row>
    <row r="235" ht="14.25">
      <c r="B235" s="5"/>
    </row>
    <row r="236" ht="14.25">
      <c r="B236" s="5"/>
    </row>
    <row r="237" ht="14.25">
      <c r="B237" s="5"/>
    </row>
    <row r="238" ht="14.25">
      <c r="B238" s="5"/>
    </row>
    <row r="239" ht="14.25">
      <c r="B239" s="5"/>
    </row>
    <row r="240" ht="14.25">
      <c r="B240" s="5"/>
    </row>
    <row r="241" ht="14.25">
      <c r="B241" s="5"/>
    </row>
    <row r="242" ht="14.25">
      <c r="B242" s="5"/>
    </row>
    <row r="243" ht="14.25">
      <c r="B243" s="5"/>
    </row>
    <row r="244" ht="14.25">
      <c r="B244" s="5"/>
    </row>
    <row r="245" ht="14.25">
      <c r="B245" s="5"/>
    </row>
    <row r="246" ht="14.25">
      <c r="B246" s="5"/>
    </row>
    <row r="247" ht="14.25">
      <c r="B247" s="5"/>
    </row>
    <row r="248" ht="14.25">
      <c r="B248" s="5"/>
    </row>
    <row r="249" ht="14.25">
      <c r="B249" s="5"/>
    </row>
    <row r="250" ht="14.25">
      <c r="B250" s="5"/>
    </row>
    <row r="251" ht="14.25">
      <c r="B251" s="5"/>
    </row>
    <row r="252" ht="14.25">
      <c r="B252" s="5"/>
    </row>
    <row r="253" ht="14.25">
      <c r="B253" s="5"/>
    </row>
    <row r="254" ht="14.25">
      <c r="B254" s="5"/>
    </row>
    <row r="255" ht="14.25">
      <c r="B255" s="5"/>
    </row>
    <row r="256" ht="14.25">
      <c r="B256" s="5"/>
    </row>
    <row r="257" ht="14.25">
      <c r="B257" s="5"/>
    </row>
    <row r="258" ht="14.25">
      <c r="B258" s="5"/>
    </row>
    <row r="259" ht="14.25">
      <c r="B259" s="5"/>
    </row>
    <row r="260" ht="14.25">
      <c r="B260" s="5"/>
    </row>
    <row r="261" ht="14.25">
      <c r="B261" s="5"/>
    </row>
    <row r="262" ht="14.25">
      <c r="B262" s="5"/>
    </row>
    <row r="263" ht="14.25">
      <c r="B263" s="5"/>
    </row>
    <row r="264" ht="14.25">
      <c r="B264" s="5"/>
    </row>
    <row r="265" ht="14.25">
      <c r="B265" s="5"/>
    </row>
    <row r="266" ht="14.25">
      <c r="B266" s="5"/>
    </row>
    <row r="267" ht="14.25">
      <c r="B267" s="5"/>
    </row>
    <row r="268" ht="14.25">
      <c r="B268" s="5"/>
    </row>
    <row r="269" ht="14.25">
      <c r="B269" s="5"/>
    </row>
    <row r="270" ht="14.25">
      <c r="B270" s="5"/>
    </row>
    <row r="271" ht="14.25">
      <c r="B271" s="5"/>
    </row>
    <row r="272" ht="14.25">
      <c r="B272" s="5"/>
    </row>
    <row r="273" ht="14.25">
      <c r="B273" s="5"/>
    </row>
    <row r="274" ht="14.25">
      <c r="B274" s="5"/>
    </row>
    <row r="275" ht="14.25">
      <c r="B275" s="5"/>
    </row>
    <row r="276" ht="14.25">
      <c r="B276" s="5"/>
    </row>
    <row r="277" ht="14.25">
      <c r="B277" s="5"/>
    </row>
    <row r="278" ht="14.25">
      <c r="B278" s="5"/>
    </row>
    <row r="279" ht="14.25">
      <c r="B279" s="5"/>
    </row>
    <row r="280" ht="14.25">
      <c r="B280" s="5"/>
    </row>
    <row r="281" ht="14.25">
      <c r="B281" s="5"/>
    </row>
    <row r="282" ht="14.25">
      <c r="B282" s="5"/>
    </row>
    <row r="283" ht="14.25">
      <c r="B283" s="5"/>
    </row>
    <row r="284" ht="14.25">
      <c r="B284" s="5"/>
    </row>
    <row r="285" ht="14.25">
      <c r="B285" s="5"/>
    </row>
    <row r="286" ht="14.25">
      <c r="B286" s="5"/>
    </row>
    <row r="287" ht="14.25">
      <c r="B287" s="5"/>
    </row>
    <row r="288" ht="14.25">
      <c r="B288" s="5"/>
    </row>
    <row r="289" ht="14.25">
      <c r="B289" s="5"/>
    </row>
    <row r="290" ht="14.25">
      <c r="B290" s="5"/>
    </row>
    <row r="291" ht="14.25">
      <c r="B291" s="5"/>
    </row>
    <row r="292" ht="14.25">
      <c r="B292" s="5"/>
    </row>
    <row r="293" ht="14.25">
      <c r="B293" s="5"/>
    </row>
    <row r="294" ht="14.25">
      <c r="B294" s="5"/>
    </row>
    <row r="295" ht="14.25">
      <c r="B295" s="5"/>
    </row>
    <row r="296" ht="14.25">
      <c r="B296" s="5"/>
    </row>
    <row r="297" ht="14.25">
      <c r="B297" s="5"/>
    </row>
    <row r="298" ht="14.25">
      <c r="B298" s="5"/>
    </row>
    <row r="299" ht="14.25">
      <c r="B299" s="5"/>
    </row>
    <row r="300" ht="14.25">
      <c r="B300" s="5"/>
    </row>
    <row r="301" ht="14.25">
      <c r="B301" s="5"/>
    </row>
    <row r="302" ht="14.25">
      <c r="B302" s="5"/>
    </row>
    <row r="303" ht="14.25">
      <c r="B303" s="5"/>
    </row>
    <row r="304" ht="14.25">
      <c r="B304" s="5"/>
    </row>
    <row r="305" ht="14.25">
      <c r="B305" s="5"/>
    </row>
    <row r="306" ht="14.25">
      <c r="B306" s="5"/>
    </row>
    <row r="307" ht="14.25">
      <c r="B307" s="5"/>
    </row>
    <row r="308" ht="14.25">
      <c r="B308" s="5"/>
    </row>
    <row r="309" ht="14.25">
      <c r="B309" s="5"/>
    </row>
    <row r="310" ht="14.25">
      <c r="B310" s="5"/>
    </row>
    <row r="311" ht="14.25">
      <c r="B311" s="5"/>
    </row>
    <row r="312" ht="14.25">
      <c r="B312" s="5"/>
    </row>
    <row r="313" ht="14.25">
      <c r="B313" s="5"/>
    </row>
    <row r="314" ht="14.25">
      <c r="B314" s="5"/>
    </row>
    <row r="315" ht="14.25">
      <c r="B315" s="5"/>
    </row>
    <row r="316" ht="14.25">
      <c r="B316" s="5"/>
    </row>
    <row r="317" ht="14.25">
      <c r="B317" s="5"/>
    </row>
    <row r="318" ht="14.25">
      <c r="B318" s="5"/>
    </row>
    <row r="319" ht="14.25">
      <c r="B319" s="5"/>
    </row>
    <row r="320" ht="14.25">
      <c r="B320" s="5"/>
    </row>
    <row r="321" ht="14.25">
      <c r="B321" s="5"/>
    </row>
    <row r="322" ht="14.25">
      <c r="B322" s="5"/>
    </row>
    <row r="323" ht="14.25">
      <c r="B323" s="5"/>
    </row>
    <row r="324" ht="14.25">
      <c r="B324" s="5"/>
    </row>
    <row r="325" ht="14.25">
      <c r="B325" s="5"/>
    </row>
    <row r="326" ht="14.25">
      <c r="B326" s="5"/>
    </row>
    <row r="327" ht="14.25">
      <c r="B327" s="5"/>
    </row>
    <row r="328" ht="14.25">
      <c r="B328" s="5"/>
    </row>
    <row r="329" ht="14.25">
      <c r="B329" s="5"/>
    </row>
    <row r="330" ht="14.25">
      <c r="B330" s="5"/>
    </row>
    <row r="331" ht="14.25">
      <c r="B331" s="5"/>
    </row>
    <row r="332" ht="14.25">
      <c r="B332" s="5"/>
    </row>
    <row r="333" ht="14.25">
      <c r="B333" s="5"/>
    </row>
    <row r="334" ht="14.25">
      <c r="B334" s="5"/>
    </row>
    <row r="335" ht="14.25">
      <c r="B335" s="5"/>
    </row>
    <row r="336" ht="14.25">
      <c r="B336" s="5"/>
    </row>
    <row r="337" ht="14.25">
      <c r="B337" s="5"/>
    </row>
    <row r="338" ht="14.25">
      <c r="B338" s="5"/>
    </row>
    <row r="339" ht="14.25">
      <c r="B339" s="5"/>
    </row>
    <row r="340" ht="14.25">
      <c r="B340" s="5"/>
    </row>
    <row r="341" ht="14.25">
      <c r="B341" s="5"/>
    </row>
    <row r="342" ht="14.25">
      <c r="B342" s="5"/>
    </row>
    <row r="343" ht="14.25">
      <c r="B343" s="5"/>
    </row>
    <row r="344" ht="14.25">
      <c r="B344" s="5"/>
    </row>
    <row r="345" ht="14.25">
      <c r="B345" s="5"/>
    </row>
    <row r="346" ht="14.25">
      <c r="B346" s="5"/>
    </row>
    <row r="347" ht="14.25">
      <c r="B347" s="5"/>
    </row>
    <row r="348" ht="14.25">
      <c r="B348" s="5"/>
    </row>
    <row r="349" ht="14.25">
      <c r="B349" s="5"/>
    </row>
    <row r="350" ht="14.25">
      <c r="B350" s="5"/>
    </row>
    <row r="351" ht="14.25">
      <c r="B351" s="5"/>
    </row>
    <row r="352" ht="14.25">
      <c r="B352" s="5"/>
    </row>
    <row r="353" ht="14.25">
      <c r="B353" s="5"/>
    </row>
    <row r="354" ht="14.25">
      <c r="B354" s="5"/>
    </row>
    <row r="355" ht="14.25">
      <c r="B355" s="5"/>
    </row>
    <row r="356" ht="14.25">
      <c r="B356" s="5"/>
    </row>
    <row r="357" ht="14.25">
      <c r="B357" s="5"/>
    </row>
    <row r="358" ht="14.25">
      <c r="B358" s="5"/>
    </row>
    <row r="359" ht="14.25">
      <c r="B359" s="5"/>
    </row>
    <row r="360" ht="14.25">
      <c r="B360" s="5"/>
    </row>
    <row r="361" ht="14.25">
      <c r="B361" s="5"/>
    </row>
    <row r="362" ht="14.25">
      <c r="B362" s="5"/>
    </row>
    <row r="363" ht="14.25">
      <c r="B363" s="5"/>
    </row>
    <row r="364" ht="14.25">
      <c r="B364" s="5"/>
    </row>
    <row r="365" ht="14.25">
      <c r="B365" s="5"/>
    </row>
    <row r="366" ht="14.25">
      <c r="B366" s="5"/>
    </row>
    <row r="367" ht="14.25">
      <c r="B367" s="5"/>
    </row>
    <row r="368" ht="14.25">
      <c r="B368" s="5"/>
    </row>
    <row r="369" ht="14.25">
      <c r="B369" s="5"/>
    </row>
    <row r="370" ht="14.25">
      <c r="B370" s="5"/>
    </row>
    <row r="371" ht="14.25">
      <c r="B371" s="5"/>
    </row>
    <row r="372" ht="14.25">
      <c r="B372" s="5"/>
    </row>
    <row r="373" ht="14.25">
      <c r="B373" s="5"/>
    </row>
    <row r="374" ht="14.25">
      <c r="B374" s="5"/>
    </row>
    <row r="375" ht="14.25">
      <c r="B375" s="5"/>
    </row>
    <row r="376" ht="14.25">
      <c r="B376" s="5"/>
    </row>
    <row r="377" ht="14.25">
      <c r="B377" s="5"/>
    </row>
    <row r="378" ht="14.25">
      <c r="B378" s="5"/>
    </row>
    <row r="379" ht="14.25">
      <c r="B379" s="5"/>
    </row>
    <row r="380" ht="14.25">
      <c r="B380" s="5"/>
    </row>
    <row r="381" ht="14.25">
      <c r="B381" s="5"/>
    </row>
    <row r="382" ht="14.25">
      <c r="B382" s="5"/>
    </row>
    <row r="383" ht="14.25">
      <c r="B383" s="5"/>
    </row>
    <row r="384" ht="14.25">
      <c r="B384" s="5"/>
    </row>
    <row r="385" ht="14.25">
      <c r="B385" s="5"/>
    </row>
    <row r="386" ht="14.25">
      <c r="B386" s="5"/>
    </row>
    <row r="387" ht="14.25">
      <c r="B387" s="5"/>
    </row>
    <row r="388" ht="14.25">
      <c r="B388" s="5"/>
    </row>
    <row r="389" ht="14.25">
      <c r="B389" s="5"/>
    </row>
    <row r="390" ht="14.25">
      <c r="B390" s="5"/>
    </row>
    <row r="391" ht="14.25">
      <c r="B391" s="5"/>
    </row>
    <row r="392" ht="14.25">
      <c r="B392" s="5"/>
    </row>
    <row r="393" ht="14.25">
      <c r="B393" s="5"/>
    </row>
    <row r="394" ht="14.25">
      <c r="B394" s="5"/>
    </row>
    <row r="395" ht="14.25">
      <c r="B395" s="5"/>
    </row>
    <row r="396" ht="14.25">
      <c r="B396" s="5"/>
    </row>
    <row r="397" ht="14.25">
      <c r="B397" s="5"/>
    </row>
    <row r="398" ht="14.25">
      <c r="B398" s="5"/>
    </row>
    <row r="399" ht="14.25">
      <c r="B399" s="5"/>
    </row>
    <row r="400" ht="14.25">
      <c r="B400" s="5"/>
    </row>
    <row r="401" ht="14.25">
      <c r="B401" s="5"/>
    </row>
    <row r="402" ht="14.25">
      <c r="B402" s="5"/>
    </row>
    <row r="403" ht="14.25">
      <c r="B403" s="5"/>
    </row>
    <row r="404" ht="14.25">
      <c r="B404" s="5"/>
    </row>
    <row r="405" ht="14.25">
      <c r="B405" s="5"/>
    </row>
    <row r="406" ht="14.25">
      <c r="B406" s="5"/>
    </row>
    <row r="407" ht="14.25">
      <c r="B407" s="5"/>
    </row>
    <row r="408" ht="14.25">
      <c r="B408" s="5"/>
    </row>
    <row r="409" ht="14.25">
      <c r="B409" s="5"/>
    </row>
    <row r="410" ht="14.25">
      <c r="B410" s="5"/>
    </row>
    <row r="411" ht="14.25">
      <c r="B411" s="5"/>
    </row>
    <row r="412" ht="14.25">
      <c r="B412" s="5"/>
    </row>
    <row r="413" ht="14.25">
      <c r="B413" s="5"/>
    </row>
    <row r="414" ht="14.25">
      <c r="B414" s="5"/>
    </row>
    <row r="415" ht="14.25">
      <c r="B415" s="5"/>
    </row>
    <row r="416" ht="14.25">
      <c r="B416" s="5"/>
    </row>
    <row r="417" ht="14.25">
      <c r="B417" s="5"/>
    </row>
    <row r="418" ht="14.25">
      <c r="B418" s="5"/>
    </row>
    <row r="419" ht="14.25">
      <c r="B419" s="5"/>
    </row>
    <row r="420" ht="14.25">
      <c r="B420" s="5"/>
    </row>
    <row r="421" ht="14.25">
      <c r="B421" s="5"/>
    </row>
    <row r="422" ht="14.25">
      <c r="B422" s="5"/>
    </row>
    <row r="423" ht="14.25">
      <c r="B423" s="5"/>
    </row>
    <row r="424" ht="14.25">
      <c r="B424" s="5"/>
    </row>
    <row r="425" ht="14.25">
      <c r="B425" s="5"/>
    </row>
    <row r="426" ht="14.25">
      <c r="B426" s="5"/>
    </row>
    <row r="427" ht="14.25">
      <c r="B427" s="5"/>
    </row>
    <row r="428" ht="14.25">
      <c r="B428" s="5"/>
    </row>
    <row r="429" ht="14.25">
      <c r="B429" s="5"/>
    </row>
    <row r="430" ht="14.25">
      <c r="B430" s="5"/>
    </row>
    <row r="431" ht="14.25">
      <c r="B431" s="5"/>
    </row>
    <row r="432" ht="14.25">
      <c r="B432" s="5"/>
    </row>
    <row r="433" ht="14.25">
      <c r="B433" s="5"/>
    </row>
    <row r="434" ht="14.25">
      <c r="B434" s="5"/>
    </row>
    <row r="435" ht="14.25">
      <c r="B435" s="5"/>
    </row>
    <row r="436" ht="14.25">
      <c r="B436" s="5"/>
    </row>
    <row r="437" ht="14.25">
      <c r="B437" s="5"/>
    </row>
    <row r="438" ht="14.25">
      <c r="B438" s="5"/>
    </row>
    <row r="439" ht="14.25">
      <c r="B439" s="5"/>
    </row>
    <row r="440" ht="14.25">
      <c r="B440" s="5"/>
    </row>
    <row r="441" ht="14.25">
      <c r="B441" s="5"/>
    </row>
    <row r="442" ht="14.25">
      <c r="B442" s="5"/>
    </row>
    <row r="443" ht="14.25">
      <c r="B443" s="5"/>
    </row>
    <row r="444" ht="14.25">
      <c r="B444" s="5"/>
    </row>
    <row r="445" ht="14.25">
      <c r="B445" s="5"/>
    </row>
    <row r="446" ht="14.25">
      <c r="B446" s="5"/>
    </row>
    <row r="447" ht="14.25">
      <c r="B447" s="5"/>
    </row>
    <row r="448" ht="14.25">
      <c r="B448" s="5"/>
    </row>
    <row r="449" ht="14.25">
      <c r="B449" s="5"/>
    </row>
    <row r="450" ht="14.25">
      <c r="B450" s="5"/>
    </row>
    <row r="451" ht="14.25">
      <c r="B451" s="5"/>
    </row>
    <row r="452" ht="14.25">
      <c r="B452" s="5"/>
    </row>
    <row r="453" ht="14.25">
      <c r="B453" s="5"/>
    </row>
    <row r="454" ht="14.25">
      <c r="B454" s="5"/>
    </row>
    <row r="455" ht="14.25">
      <c r="B455" s="5"/>
    </row>
    <row r="456" ht="14.25">
      <c r="B456" s="5"/>
    </row>
    <row r="457" ht="14.25">
      <c r="B457" s="5"/>
    </row>
    <row r="458" ht="14.25">
      <c r="B458" s="5"/>
    </row>
    <row r="459" ht="14.25">
      <c r="B459" s="5"/>
    </row>
    <row r="460" ht="14.25">
      <c r="B460" s="5"/>
    </row>
    <row r="461" ht="14.25">
      <c r="B461" s="5"/>
    </row>
    <row r="462" ht="14.25">
      <c r="B462" s="5"/>
    </row>
    <row r="463" ht="14.25">
      <c r="B463" s="5"/>
    </row>
    <row r="464" ht="14.25">
      <c r="B464" s="5"/>
    </row>
    <row r="465" ht="14.25">
      <c r="B465" s="5"/>
    </row>
    <row r="466" ht="14.25">
      <c r="B466" s="5"/>
    </row>
    <row r="467" ht="14.25">
      <c r="B467" s="5"/>
    </row>
    <row r="468" ht="14.25">
      <c r="B468" s="5"/>
    </row>
    <row r="469" ht="14.25">
      <c r="B469" s="5"/>
    </row>
    <row r="470" ht="14.25">
      <c r="B470" s="5"/>
    </row>
    <row r="471" ht="14.25">
      <c r="B471" s="5"/>
    </row>
    <row r="472" ht="14.25">
      <c r="B472" s="5"/>
    </row>
    <row r="473" ht="14.25">
      <c r="B473" s="5"/>
    </row>
    <row r="474" ht="14.25">
      <c r="B474" s="5"/>
    </row>
    <row r="475" ht="14.25">
      <c r="B475" s="5"/>
    </row>
    <row r="476" ht="14.25">
      <c r="B476" s="5"/>
    </row>
    <row r="477" ht="14.25">
      <c r="B477" s="5"/>
    </row>
    <row r="478" ht="14.25">
      <c r="B478" s="5"/>
    </row>
    <row r="479" ht="14.25">
      <c r="B479" s="5"/>
    </row>
    <row r="480" ht="14.25">
      <c r="B480" s="5"/>
    </row>
    <row r="481" ht="14.25">
      <c r="B481" s="5"/>
    </row>
    <row r="482" ht="14.25">
      <c r="B482" s="5"/>
    </row>
    <row r="483" ht="14.25">
      <c r="B483" s="5"/>
    </row>
    <row r="484" ht="14.25">
      <c r="B484" s="5"/>
    </row>
    <row r="485" ht="14.25">
      <c r="B485" s="5"/>
    </row>
    <row r="486" ht="14.25">
      <c r="B486" s="5"/>
    </row>
    <row r="487" ht="14.25">
      <c r="B487" s="5"/>
    </row>
    <row r="488" ht="14.25">
      <c r="B488" s="5"/>
    </row>
    <row r="489" ht="14.25">
      <c r="B489" s="5"/>
    </row>
    <row r="490" ht="14.25">
      <c r="B490" s="5"/>
    </row>
    <row r="491" ht="14.25">
      <c r="B491" s="5"/>
    </row>
    <row r="492" ht="14.25">
      <c r="B492" s="5"/>
    </row>
    <row r="493" ht="14.25">
      <c r="B493" s="5"/>
    </row>
    <row r="494" ht="14.25">
      <c r="B494" s="5"/>
    </row>
    <row r="495" ht="14.25">
      <c r="B495" s="5"/>
    </row>
    <row r="496" ht="14.25">
      <c r="B496" s="5"/>
    </row>
    <row r="497" ht="14.25">
      <c r="B497" s="5"/>
    </row>
    <row r="498" ht="14.25">
      <c r="B498" s="5"/>
    </row>
    <row r="499" ht="14.25">
      <c r="B499" s="5"/>
    </row>
    <row r="500" ht="14.25">
      <c r="B500" s="5"/>
    </row>
    <row r="501" ht="14.25">
      <c r="B501" s="5"/>
    </row>
    <row r="502" ht="14.25">
      <c r="B502" s="5"/>
    </row>
    <row r="503" ht="14.25">
      <c r="B503" s="5"/>
    </row>
    <row r="504" ht="14.25">
      <c r="B504" s="5"/>
    </row>
    <row r="505" ht="14.25">
      <c r="B505" s="5"/>
    </row>
    <row r="506" ht="14.25">
      <c r="B506" s="5"/>
    </row>
    <row r="507" ht="14.25">
      <c r="B507" s="5"/>
    </row>
    <row r="508" ht="14.25">
      <c r="B508" s="5"/>
    </row>
    <row r="509" ht="14.25">
      <c r="B509" s="5"/>
    </row>
    <row r="510" ht="14.25">
      <c r="B510" s="5"/>
    </row>
    <row r="511" ht="14.25">
      <c r="B511" s="5"/>
    </row>
    <row r="512" ht="14.25">
      <c r="B512" s="5"/>
    </row>
    <row r="513" ht="14.25">
      <c r="B513" s="5"/>
    </row>
    <row r="514" ht="14.25">
      <c r="B514" s="5"/>
    </row>
    <row r="515" ht="14.25">
      <c r="B515" s="5"/>
    </row>
    <row r="516" ht="14.25">
      <c r="B516" s="5"/>
    </row>
    <row r="517" ht="14.25">
      <c r="B517" s="5"/>
    </row>
    <row r="518" ht="14.25">
      <c r="B518" s="5"/>
    </row>
    <row r="519" ht="14.25">
      <c r="B519" s="5"/>
    </row>
    <row r="520" ht="14.25">
      <c r="B520" s="5"/>
    </row>
    <row r="521" ht="14.25">
      <c r="B521" s="5"/>
    </row>
    <row r="522" ht="14.25">
      <c r="B522" s="5"/>
    </row>
    <row r="523" ht="14.25">
      <c r="B523" s="5"/>
    </row>
    <row r="524" ht="14.25">
      <c r="B524" s="5"/>
    </row>
    <row r="525" ht="14.25">
      <c r="B525" s="5"/>
    </row>
    <row r="526" ht="14.25">
      <c r="B526" s="5"/>
    </row>
    <row r="527" ht="14.25">
      <c r="B527" s="5"/>
    </row>
    <row r="528" ht="14.25">
      <c r="B528" s="5"/>
    </row>
    <row r="529" ht="14.25">
      <c r="B529" s="5"/>
    </row>
    <row r="530" ht="14.25">
      <c r="B530" s="5"/>
    </row>
    <row r="531" ht="14.25">
      <c r="B531" s="5"/>
    </row>
    <row r="532" ht="14.25">
      <c r="B532" s="5"/>
    </row>
    <row r="533" ht="14.25">
      <c r="B533" s="5"/>
    </row>
    <row r="534" ht="14.25">
      <c r="B534" s="5"/>
    </row>
    <row r="535" ht="14.25">
      <c r="B535" s="5"/>
    </row>
    <row r="536" ht="14.25">
      <c r="B536" s="5"/>
    </row>
    <row r="537" ht="14.25">
      <c r="B537" s="5"/>
    </row>
    <row r="538" ht="14.25">
      <c r="B538" s="5"/>
    </row>
    <row r="539" ht="14.25">
      <c r="B539" s="5"/>
    </row>
    <row r="540" ht="14.25">
      <c r="B540" s="5"/>
    </row>
    <row r="541" ht="14.25">
      <c r="B541" s="5"/>
    </row>
    <row r="542" ht="14.25">
      <c r="B542" s="5"/>
    </row>
    <row r="543" ht="14.25">
      <c r="B543" s="5"/>
    </row>
    <row r="544" ht="14.25">
      <c r="B544" s="5"/>
    </row>
    <row r="545" ht="14.25">
      <c r="B545" s="5"/>
    </row>
    <row r="546" ht="14.25">
      <c r="B546" s="5"/>
    </row>
    <row r="547" ht="14.25">
      <c r="B547" s="5"/>
    </row>
    <row r="548" ht="14.25">
      <c r="B548" s="5"/>
    </row>
    <row r="549" ht="14.25">
      <c r="B549" s="5"/>
    </row>
    <row r="550" ht="14.25">
      <c r="B550" s="5"/>
    </row>
    <row r="551" ht="14.25">
      <c r="B551" s="5"/>
    </row>
    <row r="552" ht="14.25">
      <c r="B552" s="5"/>
    </row>
    <row r="553" ht="14.25">
      <c r="B553" s="5"/>
    </row>
    <row r="554" ht="14.25">
      <c r="B554" s="5"/>
    </row>
    <row r="555" ht="14.25">
      <c r="B555" s="5"/>
    </row>
    <row r="556" ht="14.25">
      <c r="B556" s="5"/>
    </row>
    <row r="557" ht="14.25">
      <c r="B557" s="5"/>
    </row>
    <row r="558" ht="14.25">
      <c r="B558" s="5"/>
    </row>
    <row r="559" ht="14.25">
      <c r="B559" s="5"/>
    </row>
    <row r="560" ht="14.25">
      <c r="B560" s="5"/>
    </row>
    <row r="561" ht="14.25">
      <c r="B561" s="5"/>
    </row>
    <row r="562" ht="14.25">
      <c r="B562" s="5"/>
    </row>
    <row r="563" ht="14.25">
      <c r="B563" s="5"/>
    </row>
    <row r="564" ht="14.25">
      <c r="B564" s="5"/>
    </row>
    <row r="565" ht="14.25">
      <c r="B565" s="5"/>
    </row>
    <row r="566" ht="14.25">
      <c r="B566" s="5"/>
    </row>
    <row r="567" ht="14.25">
      <c r="B567" s="5"/>
    </row>
    <row r="568" ht="14.25">
      <c r="B568" s="5"/>
    </row>
    <row r="569" ht="14.25">
      <c r="B569" s="5"/>
    </row>
    <row r="570" ht="14.25">
      <c r="B570" s="5"/>
    </row>
    <row r="571" ht="14.25">
      <c r="B571" s="5"/>
    </row>
    <row r="572" ht="14.25">
      <c r="B572" s="5"/>
    </row>
    <row r="573" ht="14.25">
      <c r="B573" s="5"/>
    </row>
    <row r="574" ht="14.25">
      <c r="B574" s="5"/>
    </row>
    <row r="575" ht="14.25">
      <c r="B575" s="5"/>
    </row>
    <row r="576" ht="14.25">
      <c r="B576" s="5"/>
    </row>
    <row r="577" ht="14.25">
      <c r="B577" s="5"/>
    </row>
    <row r="578" ht="14.25">
      <c r="B578" s="5"/>
    </row>
    <row r="579" ht="14.25">
      <c r="B579" s="5"/>
    </row>
    <row r="580" ht="14.25">
      <c r="B580" s="5"/>
    </row>
    <row r="581" ht="14.25">
      <c r="B581" s="5"/>
    </row>
    <row r="582" ht="14.25">
      <c r="B582" s="5"/>
    </row>
    <row r="583" ht="14.25">
      <c r="B583" s="5"/>
    </row>
    <row r="584" ht="14.25">
      <c r="B584" s="5"/>
    </row>
    <row r="585" ht="14.25">
      <c r="B585" s="5"/>
    </row>
    <row r="586" ht="14.25">
      <c r="B586" s="5"/>
    </row>
    <row r="587" ht="14.25">
      <c r="B587" s="5"/>
    </row>
    <row r="588" ht="14.25">
      <c r="B588" s="5"/>
    </row>
    <row r="589" ht="14.25">
      <c r="B589" s="5"/>
    </row>
    <row r="590" ht="14.25">
      <c r="B590" s="5"/>
    </row>
    <row r="591" ht="14.25">
      <c r="B591" s="5"/>
    </row>
    <row r="592" ht="14.25">
      <c r="B592" s="5"/>
    </row>
    <row r="593" ht="14.25">
      <c r="B593" s="5"/>
    </row>
    <row r="594" ht="14.25">
      <c r="B594" s="5"/>
    </row>
    <row r="595" ht="14.25">
      <c r="B595" s="5"/>
    </row>
    <row r="596" ht="14.25">
      <c r="B596" s="5"/>
    </row>
    <row r="597" ht="14.25">
      <c r="B597" s="5"/>
    </row>
    <row r="598" ht="14.25">
      <c r="B598" s="5"/>
    </row>
    <row r="599" ht="14.25">
      <c r="B599" s="5"/>
    </row>
    <row r="600" ht="14.25">
      <c r="B600" s="5"/>
    </row>
    <row r="601" ht="14.25">
      <c r="B601" s="5"/>
    </row>
    <row r="602" ht="14.25">
      <c r="B602" s="5"/>
    </row>
    <row r="603" ht="14.25">
      <c r="B603" s="5"/>
    </row>
    <row r="604" ht="14.25">
      <c r="B604" s="5"/>
    </row>
    <row r="605" ht="14.25">
      <c r="B605" s="5"/>
    </row>
    <row r="606" ht="14.25">
      <c r="B606" s="5"/>
    </row>
    <row r="607" ht="14.25">
      <c r="B607" s="5"/>
    </row>
    <row r="608" ht="14.25">
      <c r="B608" s="5"/>
    </row>
    <row r="609" ht="14.25">
      <c r="B609" s="5"/>
    </row>
    <row r="610" ht="14.25">
      <c r="B610" s="5"/>
    </row>
    <row r="611" ht="14.25">
      <c r="B611" s="5"/>
    </row>
    <row r="612" ht="14.25">
      <c r="B612" s="5"/>
    </row>
    <row r="613" ht="14.25">
      <c r="B613" s="5"/>
    </row>
    <row r="614" ht="14.25">
      <c r="B614" s="5"/>
    </row>
    <row r="615" ht="14.25">
      <c r="B615" s="5"/>
    </row>
    <row r="616" ht="14.25">
      <c r="B616" s="5"/>
    </row>
    <row r="617" ht="14.25">
      <c r="B617" s="5"/>
    </row>
    <row r="618" ht="14.25">
      <c r="B618" s="5"/>
    </row>
    <row r="619" ht="14.25">
      <c r="B619" s="5"/>
    </row>
    <row r="620" ht="14.25">
      <c r="B620" s="5"/>
    </row>
    <row r="621" ht="14.25">
      <c r="B621" s="5"/>
    </row>
    <row r="622" ht="14.25">
      <c r="B622" s="5"/>
    </row>
    <row r="623" ht="14.25">
      <c r="B623" s="5"/>
    </row>
    <row r="624" ht="14.25">
      <c r="B624" s="5"/>
    </row>
    <row r="625" ht="14.25">
      <c r="B625" s="5"/>
    </row>
    <row r="626" ht="14.25">
      <c r="B626" s="5"/>
    </row>
    <row r="627" ht="14.25">
      <c r="B627" s="5"/>
    </row>
    <row r="628" ht="14.25">
      <c r="B628" s="5"/>
    </row>
    <row r="629" ht="14.25">
      <c r="B629" s="5"/>
    </row>
    <row r="630" ht="14.25">
      <c r="B630" s="5"/>
    </row>
    <row r="631" ht="14.25">
      <c r="B631" s="5"/>
    </row>
    <row r="632" ht="14.25">
      <c r="B632" s="5"/>
    </row>
    <row r="633" ht="14.25">
      <c r="B633" s="5"/>
    </row>
    <row r="634" ht="14.25">
      <c r="B634" s="5"/>
    </row>
    <row r="635" ht="14.25">
      <c r="B635" s="5"/>
    </row>
    <row r="636" ht="14.25">
      <c r="B636" s="5"/>
    </row>
    <row r="637" ht="14.25">
      <c r="B637" s="5"/>
    </row>
    <row r="638" ht="14.25">
      <c r="B638" s="5"/>
    </row>
    <row r="639" ht="14.25">
      <c r="B639" s="5"/>
    </row>
    <row r="640" ht="14.25">
      <c r="B640" s="5"/>
    </row>
    <row r="641" ht="14.25">
      <c r="B641" s="5"/>
    </row>
    <row r="642" ht="14.25">
      <c r="B642" s="5"/>
    </row>
    <row r="643" ht="14.25">
      <c r="B643" s="5"/>
    </row>
    <row r="644" ht="14.25">
      <c r="B644" s="5"/>
    </row>
    <row r="645" ht="14.25">
      <c r="B645" s="5"/>
    </row>
    <row r="646" ht="14.25">
      <c r="B646" s="5"/>
    </row>
    <row r="647" ht="14.25">
      <c r="B647" s="5"/>
    </row>
    <row r="648" ht="14.25">
      <c r="B648" s="5"/>
    </row>
    <row r="649" ht="14.25">
      <c r="B649" s="5"/>
    </row>
    <row r="650" ht="14.25">
      <c r="B650" s="5"/>
    </row>
    <row r="651" ht="14.25">
      <c r="B651" s="5"/>
    </row>
    <row r="652" ht="14.25">
      <c r="B652" s="5"/>
    </row>
    <row r="653" ht="14.25">
      <c r="B653" s="5"/>
    </row>
    <row r="654" ht="14.25">
      <c r="B654" s="5"/>
    </row>
    <row r="655" ht="14.25">
      <c r="B655" s="5"/>
    </row>
    <row r="656" ht="14.25">
      <c r="B656" s="5"/>
    </row>
    <row r="657" ht="14.25">
      <c r="B657" s="5"/>
    </row>
    <row r="658" ht="14.25">
      <c r="B658" s="5"/>
    </row>
    <row r="659" ht="14.25">
      <c r="B659" s="5"/>
    </row>
    <row r="660" ht="14.25">
      <c r="B660" s="5"/>
    </row>
    <row r="661" ht="14.25">
      <c r="B661" s="5"/>
    </row>
    <row r="662" ht="14.25">
      <c r="B662" s="5"/>
    </row>
    <row r="663" ht="14.25">
      <c r="B663" s="5"/>
    </row>
    <row r="664" ht="14.25">
      <c r="B664" s="5"/>
    </row>
    <row r="665" ht="14.25">
      <c r="B665" s="5"/>
    </row>
    <row r="666" ht="14.25">
      <c r="B666" s="5"/>
    </row>
    <row r="667" ht="14.25">
      <c r="B667" s="5"/>
    </row>
    <row r="668" ht="14.25">
      <c r="B668" s="5"/>
    </row>
    <row r="669" ht="14.25">
      <c r="B669" s="5"/>
    </row>
    <row r="670" ht="14.25">
      <c r="B670" s="5"/>
    </row>
    <row r="671" ht="14.25">
      <c r="B671" s="5"/>
    </row>
    <row r="672" ht="14.25">
      <c r="B672" s="5"/>
    </row>
    <row r="673" ht="14.25">
      <c r="B673" s="5"/>
    </row>
    <row r="674" ht="14.25">
      <c r="B674" s="5"/>
    </row>
    <row r="675" ht="14.25">
      <c r="B675" s="5"/>
    </row>
    <row r="676" ht="14.25">
      <c r="B676" s="5"/>
    </row>
    <row r="677" ht="14.25">
      <c r="B677" s="5"/>
    </row>
    <row r="678" ht="14.25">
      <c r="B678" s="5"/>
    </row>
    <row r="679" ht="14.25">
      <c r="B679" s="5"/>
    </row>
    <row r="680" ht="14.25">
      <c r="B680" s="5"/>
    </row>
    <row r="681" ht="14.25">
      <c r="B681" s="5"/>
    </row>
    <row r="682" ht="14.25">
      <c r="B682" s="5"/>
    </row>
    <row r="683" ht="14.25">
      <c r="B683" s="5"/>
    </row>
    <row r="684" ht="14.25">
      <c r="B684" s="5"/>
    </row>
    <row r="685" ht="14.25">
      <c r="B685" s="5"/>
    </row>
    <row r="686" ht="14.25">
      <c r="B686" s="5"/>
    </row>
    <row r="687" ht="14.25">
      <c r="B687" s="5"/>
    </row>
    <row r="688" ht="14.25">
      <c r="B688" s="5"/>
    </row>
    <row r="689" ht="14.25">
      <c r="B689" s="5"/>
    </row>
    <row r="690" ht="14.25">
      <c r="B690" s="5"/>
    </row>
    <row r="691" ht="14.25">
      <c r="B691" s="5"/>
    </row>
    <row r="692" ht="14.25">
      <c r="B692" s="5"/>
    </row>
    <row r="693" ht="14.25">
      <c r="B693" s="5"/>
    </row>
    <row r="694" ht="14.25">
      <c r="B694" s="5"/>
    </row>
    <row r="695" ht="14.25">
      <c r="B695" s="5"/>
    </row>
    <row r="696" ht="14.25">
      <c r="B696" s="5"/>
    </row>
    <row r="697" ht="14.25">
      <c r="B697" s="5"/>
    </row>
    <row r="698" ht="14.25">
      <c r="B698" s="5"/>
    </row>
    <row r="699" ht="14.25">
      <c r="B699" s="5"/>
    </row>
    <row r="700" ht="14.25">
      <c r="B700" s="5"/>
    </row>
    <row r="701" ht="14.25">
      <c r="B701" s="5"/>
    </row>
    <row r="702" ht="14.25">
      <c r="B702" s="5"/>
    </row>
    <row r="703" ht="14.25">
      <c r="B703" s="5"/>
    </row>
    <row r="704" ht="14.25">
      <c r="B704" s="5"/>
    </row>
    <row r="705" ht="14.25">
      <c r="B705" s="5"/>
    </row>
    <row r="706" ht="14.25">
      <c r="B706" s="5"/>
    </row>
    <row r="707" ht="14.25">
      <c r="B707" s="5"/>
    </row>
    <row r="708" ht="14.25">
      <c r="B708" s="5"/>
    </row>
    <row r="709" ht="14.25">
      <c r="B709" s="5"/>
    </row>
    <row r="710" ht="14.25">
      <c r="B710" s="5"/>
    </row>
    <row r="711" ht="14.25">
      <c r="B711" s="5"/>
    </row>
    <row r="712" ht="14.25">
      <c r="B712" s="5"/>
    </row>
    <row r="713" ht="14.25">
      <c r="B713" s="5"/>
    </row>
    <row r="714" ht="14.25">
      <c r="B714" s="5"/>
    </row>
    <row r="715" ht="14.25">
      <c r="B715" s="5"/>
    </row>
    <row r="716" ht="14.25">
      <c r="B716" s="5"/>
    </row>
    <row r="717" ht="14.25">
      <c r="B717" s="5"/>
    </row>
    <row r="718" ht="14.25">
      <c r="B718" s="5"/>
    </row>
    <row r="719" ht="14.25">
      <c r="B719" s="5"/>
    </row>
    <row r="720" ht="14.25">
      <c r="B720" s="5"/>
    </row>
    <row r="721" ht="14.25">
      <c r="B721" s="5"/>
    </row>
    <row r="722" ht="14.25">
      <c r="B722" s="5"/>
    </row>
    <row r="723" ht="14.25">
      <c r="B723" s="5"/>
    </row>
    <row r="724" ht="14.25">
      <c r="B724" s="5"/>
    </row>
    <row r="725" ht="14.25">
      <c r="B725" s="5"/>
    </row>
    <row r="726" ht="14.25">
      <c r="B726" s="5"/>
    </row>
    <row r="727" ht="14.25">
      <c r="B727" s="5"/>
    </row>
    <row r="728" ht="14.25">
      <c r="B728" s="5"/>
    </row>
    <row r="729" ht="14.25">
      <c r="B729" s="5"/>
    </row>
    <row r="730" ht="14.25">
      <c r="B730" s="5"/>
    </row>
    <row r="731" ht="14.25">
      <c r="B731" s="5"/>
    </row>
    <row r="732" ht="14.25">
      <c r="B732" s="5"/>
    </row>
    <row r="733" ht="14.25">
      <c r="B733" s="5"/>
    </row>
    <row r="734" ht="14.25">
      <c r="B734" s="5"/>
    </row>
    <row r="735" ht="14.25">
      <c r="B735" s="5"/>
    </row>
    <row r="736" ht="14.25">
      <c r="B736" s="5"/>
    </row>
    <row r="737" ht="14.25">
      <c r="B737" s="5"/>
    </row>
    <row r="738" ht="14.25">
      <c r="B738" s="5"/>
    </row>
    <row r="739" ht="14.25">
      <c r="B739" s="5"/>
    </row>
    <row r="740" ht="14.25">
      <c r="B740" s="5"/>
    </row>
    <row r="741" ht="14.25">
      <c r="B741" s="5"/>
    </row>
    <row r="742" ht="14.25">
      <c r="B742" s="5"/>
    </row>
    <row r="743" ht="14.25">
      <c r="B743" s="5"/>
    </row>
    <row r="744" ht="14.25">
      <c r="B744" s="5"/>
    </row>
    <row r="745" ht="14.25">
      <c r="B745" s="5"/>
    </row>
    <row r="746" ht="14.25">
      <c r="B746" s="5"/>
    </row>
    <row r="747" ht="14.25">
      <c r="B747" s="5"/>
    </row>
    <row r="748" ht="14.25">
      <c r="B748" s="5"/>
    </row>
    <row r="749" ht="14.25">
      <c r="B749" s="5"/>
    </row>
    <row r="750" ht="14.25">
      <c r="B750" s="5"/>
    </row>
    <row r="751" ht="14.25">
      <c r="B751" s="5"/>
    </row>
    <row r="752" ht="14.25">
      <c r="B752" s="5"/>
    </row>
    <row r="753" ht="14.25">
      <c r="B753" s="5"/>
    </row>
    <row r="754" ht="14.25">
      <c r="B754" s="5"/>
    </row>
    <row r="755" ht="14.25">
      <c r="B755" s="5"/>
    </row>
    <row r="756" ht="14.25">
      <c r="B756" s="5"/>
    </row>
    <row r="757" ht="14.25">
      <c r="B757" s="5"/>
    </row>
    <row r="758" ht="14.25">
      <c r="B758" s="5"/>
    </row>
    <row r="759" ht="14.25">
      <c r="B759" s="5"/>
    </row>
    <row r="760" ht="14.25">
      <c r="B760" s="5"/>
    </row>
    <row r="761" ht="14.25">
      <c r="B761" s="5"/>
    </row>
    <row r="762" ht="14.25">
      <c r="B762" s="5"/>
    </row>
    <row r="763" ht="14.25">
      <c r="B763" s="5"/>
    </row>
    <row r="764" ht="14.25">
      <c r="B764" s="5"/>
    </row>
    <row r="765" ht="14.25">
      <c r="B765" s="5"/>
    </row>
    <row r="766" ht="14.25">
      <c r="B766" s="5"/>
    </row>
    <row r="767" ht="14.25">
      <c r="B767" s="5"/>
    </row>
    <row r="768" ht="14.25">
      <c r="B768" s="5"/>
    </row>
    <row r="769" ht="14.25">
      <c r="B769" s="5"/>
    </row>
    <row r="770" ht="14.25">
      <c r="B770" s="5"/>
    </row>
    <row r="771" ht="14.25">
      <c r="B771" s="5"/>
    </row>
    <row r="772" ht="14.25">
      <c r="B772" s="5"/>
    </row>
    <row r="773" ht="14.25">
      <c r="B773" s="5"/>
    </row>
    <row r="774" ht="14.25">
      <c r="B774" s="5"/>
    </row>
    <row r="775" ht="14.25">
      <c r="B775" s="5"/>
    </row>
    <row r="776" ht="14.25">
      <c r="B776" s="5"/>
    </row>
    <row r="777" ht="14.25">
      <c r="B777" s="5"/>
    </row>
    <row r="778" ht="14.25">
      <c r="B778" s="5"/>
    </row>
    <row r="779" ht="14.25">
      <c r="B779" s="5"/>
    </row>
    <row r="780" ht="14.25">
      <c r="B780" s="5"/>
    </row>
    <row r="781" ht="14.25">
      <c r="B781" s="5"/>
    </row>
    <row r="782" ht="14.25">
      <c r="B782" s="5"/>
    </row>
    <row r="783" ht="14.25">
      <c r="B783" s="5"/>
    </row>
    <row r="784" ht="14.25">
      <c r="B784" s="5"/>
    </row>
    <row r="785" ht="14.25">
      <c r="B785" s="5"/>
    </row>
    <row r="786" ht="14.25">
      <c r="B786" s="5"/>
    </row>
    <row r="787" ht="14.25">
      <c r="B787" s="5"/>
    </row>
    <row r="788" ht="14.25">
      <c r="B788" s="5"/>
    </row>
    <row r="789" ht="14.25">
      <c r="B789" s="5"/>
    </row>
    <row r="790" ht="14.25">
      <c r="B790" s="5"/>
    </row>
    <row r="791" ht="14.25">
      <c r="B791" s="5"/>
    </row>
    <row r="792" ht="14.25">
      <c r="B792" s="5"/>
    </row>
    <row r="793" ht="14.25">
      <c r="B793" s="5"/>
    </row>
    <row r="794" ht="14.25">
      <c r="B794" s="5"/>
    </row>
    <row r="795" ht="14.25">
      <c r="B795" s="5"/>
    </row>
    <row r="796" ht="14.25">
      <c r="B796" s="5"/>
    </row>
    <row r="797" ht="14.25">
      <c r="B797" s="5"/>
    </row>
    <row r="798" ht="14.25">
      <c r="B798" s="5"/>
    </row>
    <row r="799" ht="14.25">
      <c r="B799" s="5"/>
    </row>
    <row r="800" ht="14.25">
      <c r="B800" s="5"/>
    </row>
    <row r="801" ht="14.25">
      <c r="B801" s="5"/>
    </row>
    <row r="802" ht="14.25">
      <c r="B802" s="5"/>
    </row>
    <row r="803" ht="14.25">
      <c r="B803" s="5"/>
    </row>
    <row r="804" ht="14.25">
      <c r="B804" s="5"/>
    </row>
    <row r="805" ht="14.25">
      <c r="B805" s="5"/>
    </row>
    <row r="806" ht="14.25">
      <c r="B806" s="5"/>
    </row>
    <row r="807" ht="14.25">
      <c r="B807" s="5"/>
    </row>
    <row r="808" ht="14.25">
      <c r="B808" s="5"/>
    </row>
    <row r="809" ht="14.25">
      <c r="B809" s="5"/>
    </row>
    <row r="810" ht="14.25">
      <c r="B810" s="5"/>
    </row>
    <row r="811" ht="14.25">
      <c r="B811" s="5"/>
    </row>
    <row r="812" ht="14.25">
      <c r="B812" s="5"/>
    </row>
    <row r="813" ht="14.25">
      <c r="B813" s="5"/>
    </row>
    <row r="814" ht="14.25">
      <c r="B814" s="5"/>
    </row>
    <row r="815" ht="14.25">
      <c r="B815" s="5"/>
    </row>
    <row r="816" ht="14.25">
      <c r="B816" s="5"/>
    </row>
    <row r="817" ht="14.25">
      <c r="B817" s="5"/>
    </row>
    <row r="818" ht="14.25">
      <c r="B818" s="5"/>
    </row>
    <row r="819" ht="14.25">
      <c r="B819" s="5"/>
    </row>
    <row r="820" ht="14.25">
      <c r="B820" s="5"/>
    </row>
    <row r="821" ht="14.25">
      <c r="B821" s="5"/>
    </row>
    <row r="822" ht="14.25">
      <c r="B822" s="5"/>
    </row>
    <row r="823" ht="14.25">
      <c r="B823" s="5"/>
    </row>
    <row r="824" ht="14.25">
      <c r="B824" s="5"/>
    </row>
    <row r="825" ht="14.25">
      <c r="B825" s="5"/>
    </row>
    <row r="826" ht="14.25">
      <c r="B826" s="5"/>
    </row>
    <row r="827" ht="14.25">
      <c r="B827" s="5"/>
    </row>
    <row r="828" ht="14.25">
      <c r="B828" s="5"/>
    </row>
    <row r="829" ht="14.25">
      <c r="B829" s="5"/>
    </row>
    <row r="830" ht="14.25">
      <c r="B830" s="5"/>
    </row>
    <row r="831" ht="14.25">
      <c r="B831" s="5"/>
    </row>
    <row r="832" ht="14.25">
      <c r="B832" s="5"/>
    </row>
    <row r="833" ht="14.25">
      <c r="B833" s="5"/>
    </row>
    <row r="834" ht="14.25">
      <c r="B834" s="5"/>
    </row>
    <row r="835" ht="14.25">
      <c r="B835" s="5"/>
    </row>
    <row r="836" ht="14.25">
      <c r="B836" s="5"/>
    </row>
    <row r="837" ht="14.25">
      <c r="B837" s="5"/>
    </row>
    <row r="838" ht="14.25">
      <c r="B838" s="5"/>
    </row>
    <row r="839" ht="14.25">
      <c r="B839" s="5"/>
    </row>
    <row r="840" ht="14.25">
      <c r="B840" s="5"/>
    </row>
    <row r="841" ht="14.25">
      <c r="B841" s="5"/>
    </row>
    <row r="842" ht="14.25">
      <c r="B842" s="5"/>
    </row>
    <row r="843" ht="14.25">
      <c r="B843" s="5"/>
    </row>
    <row r="844" ht="14.25">
      <c r="B844" s="5"/>
    </row>
    <row r="845" ht="14.25">
      <c r="B845" s="5"/>
    </row>
    <row r="846" ht="14.25">
      <c r="B846" s="5"/>
    </row>
    <row r="847" ht="14.25">
      <c r="B847" s="5"/>
    </row>
    <row r="848" ht="14.25">
      <c r="B848" s="5"/>
    </row>
    <row r="849" ht="14.25">
      <c r="B849" s="5"/>
    </row>
    <row r="850" ht="14.25">
      <c r="B850" s="5"/>
    </row>
    <row r="851" ht="14.25">
      <c r="B851" s="5"/>
    </row>
    <row r="852" ht="14.25">
      <c r="B852" s="5"/>
    </row>
    <row r="853" ht="14.25">
      <c r="B853" s="5"/>
    </row>
    <row r="854" ht="14.25">
      <c r="B854" s="5"/>
    </row>
    <row r="855" ht="14.25">
      <c r="B855" s="5"/>
    </row>
    <row r="856" ht="14.25">
      <c r="B856" s="5"/>
    </row>
    <row r="857" ht="14.25">
      <c r="B857" s="5"/>
    </row>
    <row r="858" ht="14.25">
      <c r="B858" s="5"/>
    </row>
    <row r="859" ht="14.25">
      <c r="B859" s="5"/>
    </row>
    <row r="860" ht="14.25">
      <c r="B860" s="5"/>
    </row>
    <row r="861" ht="14.25">
      <c r="B861" s="5"/>
    </row>
    <row r="862" ht="14.25">
      <c r="B862" s="5"/>
    </row>
    <row r="863" ht="14.25">
      <c r="B863" s="5"/>
    </row>
    <row r="864" ht="14.25">
      <c r="B864" s="5"/>
    </row>
    <row r="865" ht="14.25">
      <c r="B865" s="5"/>
    </row>
    <row r="866" ht="14.25">
      <c r="B866" s="5"/>
    </row>
    <row r="867" ht="14.25">
      <c r="B867" s="5"/>
    </row>
    <row r="868" ht="14.25">
      <c r="B868" s="5"/>
    </row>
    <row r="869" ht="14.25">
      <c r="B869" s="5"/>
    </row>
    <row r="870" ht="14.25">
      <c r="B870" s="5"/>
    </row>
    <row r="871" ht="14.25">
      <c r="B871" s="5"/>
    </row>
  </sheetData>
  <mergeCells count="29">
    <mergeCell ref="R33:S33"/>
    <mergeCell ref="H1:O1"/>
    <mergeCell ref="P1:S1"/>
    <mergeCell ref="P2:S2"/>
    <mergeCell ref="R4:S4"/>
    <mergeCell ref="H2:O2"/>
    <mergeCell ref="S5:S6"/>
    <mergeCell ref="P4:P6"/>
    <mergeCell ref="L7:L8"/>
    <mergeCell ref="A1:C1"/>
    <mergeCell ref="A3:C3"/>
    <mergeCell ref="D8:E8"/>
    <mergeCell ref="C8:C9"/>
    <mergeCell ref="B8:B9"/>
    <mergeCell ref="A8:A9"/>
    <mergeCell ref="A4:G4"/>
    <mergeCell ref="F1:G1"/>
    <mergeCell ref="F2:G2"/>
    <mergeCell ref="F3:G3"/>
    <mergeCell ref="A5:G5"/>
    <mergeCell ref="R37:S37"/>
    <mergeCell ref="R5:R6"/>
    <mergeCell ref="K7:K8"/>
    <mergeCell ref="F8:G8"/>
    <mergeCell ref="K6:L6"/>
    <mergeCell ref="M6:N6"/>
    <mergeCell ref="M7:M8"/>
    <mergeCell ref="N7:N8"/>
    <mergeCell ref="R32:S32"/>
  </mergeCells>
  <printOptions/>
  <pageMargins left="0.3" right="0.16" top="0.55" bottom="0.23" header="0.3" footer="0.37"/>
  <pageSetup firstPageNumber="6" useFirstPageNumber="1" horizontalDpi="180" verticalDpi="180" orientation="portrait" pageOrder="overThenDown" r:id="rId1"/>
  <headerFooter alignWithMargins="0">
    <oddHeader>&amp;C&amp;F</oddHeader>
    <oddFooter>&amp;C
&amp;R&amp;P</oddFooter>
  </headerFooter>
</worksheet>
</file>

<file path=xl/worksheets/sheet4.xml><?xml version="1.0" encoding="utf-8"?>
<worksheet xmlns="http://schemas.openxmlformats.org/spreadsheetml/2006/main" xmlns:r="http://schemas.openxmlformats.org/officeDocument/2006/relationships">
  <dimension ref="A1:I102"/>
  <sheetViews>
    <sheetView workbookViewId="0" topLeftCell="A37">
      <selection activeCell="A46" sqref="A46"/>
    </sheetView>
  </sheetViews>
  <sheetFormatPr defaultColWidth="9.140625" defaultRowHeight="12.75"/>
  <cols>
    <col min="1" max="1" width="3.7109375" style="3" customWidth="1"/>
    <col min="2" max="2" width="51.421875" style="3" customWidth="1"/>
    <col min="3" max="3" width="3.7109375" style="518" customWidth="1"/>
    <col min="4" max="4" width="6.8515625" style="209" customWidth="1"/>
    <col min="5" max="5" width="15.7109375" style="519" customWidth="1"/>
    <col min="6" max="6" width="15.7109375" style="202" customWidth="1"/>
    <col min="7" max="7" width="24.00390625" style="202" hidden="1" customWidth="1"/>
    <col min="8" max="8" width="16.140625" style="3" hidden="1" customWidth="1"/>
    <col min="9" max="9" width="17.00390625" style="3" hidden="1" customWidth="1"/>
    <col min="10" max="13" width="12.7109375" style="3" customWidth="1"/>
    <col min="14" max="16384" width="9.140625" style="3" customWidth="1"/>
  </cols>
  <sheetData>
    <row r="1" spans="1:6" ht="15.75">
      <c r="A1" s="77" t="s">
        <v>151</v>
      </c>
      <c r="B1" s="513"/>
      <c r="C1" s="514"/>
      <c r="D1" s="752" t="s">
        <v>152</v>
      </c>
      <c r="E1" s="752"/>
      <c r="F1" s="752"/>
    </row>
    <row r="2" spans="1:6" ht="15.75">
      <c r="A2" s="77" t="s">
        <v>153</v>
      </c>
      <c r="B2" s="77"/>
      <c r="C2" s="514"/>
      <c r="D2" s="753" t="s">
        <v>291</v>
      </c>
      <c r="E2" s="753"/>
      <c r="F2" s="753"/>
    </row>
    <row r="3" spans="1:6" ht="15.75">
      <c r="A3" s="516" t="s">
        <v>499</v>
      </c>
      <c r="B3" s="77"/>
      <c r="C3" s="514"/>
      <c r="D3" s="753" t="s">
        <v>292</v>
      </c>
      <c r="E3" s="753"/>
      <c r="F3" s="753"/>
    </row>
    <row r="4" spans="1:6" ht="15.75">
      <c r="A4" s="77"/>
      <c r="B4" s="206"/>
      <c r="C4" s="514"/>
      <c r="D4" s="206"/>
      <c r="E4" s="517"/>
      <c r="F4" s="515"/>
    </row>
    <row r="5" spans="1:6" ht="18">
      <c r="A5" s="761" t="s">
        <v>293</v>
      </c>
      <c r="B5" s="761"/>
      <c r="C5" s="761"/>
      <c r="D5" s="761"/>
      <c r="E5" s="761"/>
      <c r="F5" s="761"/>
    </row>
    <row r="6" spans="1:6" ht="15.75" customHeight="1">
      <c r="A6" s="762" t="s">
        <v>294</v>
      </c>
      <c r="B6" s="762"/>
      <c r="C6" s="762"/>
      <c r="D6" s="762"/>
      <c r="E6" s="762"/>
      <c r="F6" s="762"/>
    </row>
    <row r="7" spans="1:6" ht="15.75" customHeight="1">
      <c r="A7" s="730" t="s">
        <v>1201</v>
      </c>
      <c r="B7" s="730"/>
      <c r="C7" s="730"/>
      <c r="D7" s="730"/>
      <c r="E7" s="730"/>
      <c r="F7" s="730"/>
    </row>
    <row r="8" spans="1:6" ht="16.5" thickBot="1">
      <c r="A8" s="4"/>
      <c r="F8" s="519" t="s">
        <v>713</v>
      </c>
    </row>
    <row r="9" spans="1:6" ht="19.5" customHeight="1">
      <c r="A9" s="764" t="s">
        <v>295</v>
      </c>
      <c r="B9" s="759" t="s">
        <v>296</v>
      </c>
      <c r="C9" s="757" t="s">
        <v>404</v>
      </c>
      <c r="D9" s="759" t="s">
        <v>607</v>
      </c>
      <c r="E9" s="755" t="s">
        <v>297</v>
      </c>
      <c r="F9" s="756"/>
    </row>
    <row r="10" spans="1:6" ht="19.5" customHeight="1">
      <c r="A10" s="765"/>
      <c r="B10" s="760"/>
      <c r="C10" s="758"/>
      <c r="D10" s="760"/>
      <c r="E10" s="520" t="s">
        <v>609</v>
      </c>
      <c r="F10" s="603" t="s">
        <v>610</v>
      </c>
    </row>
    <row r="11" spans="1:9" ht="15.75">
      <c r="A11" s="521">
        <v>0</v>
      </c>
      <c r="B11" s="522">
        <v>1</v>
      </c>
      <c r="C11" s="523" t="s">
        <v>298</v>
      </c>
      <c r="D11" s="522">
        <v>3</v>
      </c>
      <c r="E11" s="524" t="s">
        <v>405</v>
      </c>
      <c r="F11" s="604" t="s">
        <v>406</v>
      </c>
      <c r="H11" s="586" t="s">
        <v>1018</v>
      </c>
      <c r="I11" s="525" t="s">
        <v>1019</v>
      </c>
    </row>
    <row r="12" spans="1:9" ht="15.75">
      <c r="A12" s="526" t="s">
        <v>299</v>
      </c>
      <c r="B12" s="171" t="s">
        <v>300</v>
      </c>
      <c r="C12" s="527"/>
      <c r="D12" s="528"/>
      <c r="E12" s="605"/>
      <c r="F12" s="672"/>
      <c r="H12" s="529"/>
      <c r="I12" s="531"/>
    </row>
    <row r="13" spans="1:9" ht="14.25">
      <c r="A13" s="532">
        <v>1</v>
      </c>
      <c r="B13" s="533" t="s">
        <v>301</v>
      </c>
      <c r="C13" s="534" t="s">
        <v>615</v>
      </c>
      <c r="D13" s="535"/>
      <c r="E13" s="536">
        <f>126167608620-278754000</f>
        <v>125888854620</v>
      </c>
      <c r="F13" s="673">
        <v>117957592811</v>
      </c>
      <c r="H13" s="536">
        <v>387053916815</v>
      </c>
      <c r="I13" s="537">
        <v>85295891968</v>
      </c>
    </row>
    <row r="14" spans="1:9" ht="14.25">
      <c r="A14" s="532">
        <v>2</v>
      </c>
      <c r="B14" s="533" t="s">
        <v>302</v>
      </c>
      <c r="C14" s="534" t="s">
        <v>303</v>
      </c>
      <c r="D14" s="535"/>
      <c r="E14" s="536">
        <v>-178222381638</v>
      </c>
      <c r="F14" s="673">
        <v>-101820871746</v>
      </c>
      <c r="H14" s="536">
        <v>-302372791376</v>
      </c>
      <c r="I14" s="537">
        <v>-108493126224</v>
      </c>
    </row>
    <row r="15" spans="1:9" ht="14.25">
      <c r="A15" s="532">
        <v>3</v>
      </c>
      <c r="B15" s="533" t="s">
        <v>304</v>
      </c>
      <c r="C15" s="534" t="s">
        <v>620</v>
      </c>
      <c r="D15" s="535"/>
      <c r="E15" s="536">
        <v>-2615313360</v>
      </c>
      <c r="F15" s="673">
        <v>-2138491451</v>
      </c>
      <c r="H15" s="536">
        <v>-6541385942</v>
      </c>
      <c r="I15" s="537">
        <v>-2861283896</v>
      </c>
    </row>
    <row r="16" spans="1:9" ht="14.25">
      <c r="A16" s="532">
        <v>4</v>
      </c>
      <c r="B16" s="533" t="s">
        <v>305</v>
      </c>
      <c r="C16" s="534" t="s">
        <v>624</v>
      </c>
      <c r="D16" s="535"/>
      <c r="E16" s="536">
        <v>-3806364414</v>
      </c>
      <c r="F16" s="673">
        <v>-2096640988</v>
      </c>
      <c r="H16" s="536">
        <v>-5396583119</v>
      </c>
      <c r="I16" s="537">
        <v>-1268118494</v>
      </c>
    </row>
    <row r="17" spans="1:9" ht="14.25">
      <c r="A17" s="532">
        <v>5</v>
      </c>
      <c r="B17" s="533" t="s">
        <v>306</v>
      </c>
      <c r="C17" s="534" t="s">
        <v>628</v>
      </c>
      <c r="D17" s="535"/>
      <c r="E17" s="536"/>
      <c r="F17" s="673"/>
      <c r="H17" s="536">
        <v>0</v>
      </c>
      <c r="I17" s="537">
        <f>0</f>
        <v>0</v>
      </c>
    </row>
    <row r="18" spans="1:9" ht="14.25">
      <c r="A18" s="532">
        <v>6</v>
      </c>
      <c r="B18" s="533" t="s">
        <v>307</v>
      </c>
      <c r="C18" s="534" t="s">
        <v>632</v>
      </c>
      <c r="D18" s="535"/>
      <c r="E18" s="536">
        <v>143101175926</v>
      </c>
      <c r="F18" s="673">
        <v>3121597325</v>
      </c>
      <c r="H18" s="536">
        <v>19920313985</v>
      </c>
      <c r="I18" s="537">
        <v>562284373</v>
      </c>
    </row>
    <row r="19" spans="1:9" ht="14.25">
      <c r="A19" s="532">
        <v>7</v>
      </c>
      <c r="B19" s="533" t="s">
        <v>309</v>
      </c>
      <c r="C19" s="534" t="s">
        <v>636</v>
      </c>
      <c r="D19" s="535"/>
      <c r="E19" s="536">
        <v>-17054053961</v>
      </c>
      <c r="F19" s="673">
        <v>-33090527575</v>
      </c>
      <c r="G19" s="202" t="s">
        <v>310</v>
      </c>
      <c r="H19" s="536">
        <v>-55270962190</v>
      </c>
      <c r="I19" s="537">
        <v>-12095212242</v>
      </c>
    </row>
    <row r="20" spans="1:9" ht="15.75">
      <c r="A20" s="532"/>
      <c r="B20" s="171" t="s">
        <v>311</v>
      </c>
      <c r="C20" s="174" t="s">
        <v>312</v>
      </c>
      <c r="D20" s="528"/>
      <c r="E20" s="145">
        <f>SUM(E13:E19)</f>
        <v>67291917173</v>
      </c>
      <c r="F20" s="530">
        <f>SUM(F13:F19)</f>
        <v>-18067341624</v>
      </c>
      <c r="H20" s="145">
        <v>37392508173</v>
      </c>
      <c r="I20" s="531">
        <f>SUM(I13:I19)</f>
        <v>-38859564515</v>
      </c>
    </row>
    <row r="21" spans="1:9" ht="15.75">
      <c r="A21" s="526" t="s">
        <v>313</v>
      </c>
      <c r="B21" s="171" t="s">
        <v>314</v>
      </c>
      <c r="C21" s="534"/>
      <c r="D21" s="535"/>
      <c r="E21" s="536"/>
      <c r="F21" s="673"/>
      <c r="G21" s="3"/>
      <c r="H21" s="536">
        <v>0</v>
      </c>
      <c r="I21" s="537"/>
    </row>
    <row r="22" spans="1:9" ht="15.75" customHeight="1">
      <c r="A22" s="538">
        <v>1</v>
      </c>
      <c r="B22" s="539" t="s">
        <v>315</v>
      </c>
      <c r="C22" s="534" t="s">
        <v>316</v>
      </c>
      <c r="D22" s="535"/>
      <c r="E22" s="536">
        <v>-45465269016</v>
      </c>
      <c r="F22" s="673">
        <v>-861246990</v>
      </c>
      <c r="G22" s="540" t="s">
        <v>317</v>
      </c>
      <c r="H22" s="536">
        <v>-2130330239</v>
      </c>
      <c r="I22" s="537">
        <v>-1568425131</v>
      </c>
    </row>
    <row r="23" spans="1:9" ht="28.5">
      <c r="A23" s="538">
        <v>2</v>
      </c>
      <c r="B23" s="539" t="s">
        <v>318</v>
      </c>
      <c r="C23" s="534" t="s">
        <v>319</v>
      </c>
      <c r="D23" s="535"/>
      <c r="E23" s="536">
        <v>395850000</v>
      </c>
      <c r="F23" s="673"/>
      <c r="G23" s="3"/>
      <c r="H23" s="536">
        <v>0</v>
      </c>
      <c r="I23" s="537"/>
    </row>
    <row r="24" spans="1:9" ht="14.25">
      <c r="A24" s="538">
        <v>3</v>
      </c>
      <c r="B24" s="539" t="s">
        <v>320</v>
      </c>
      <c r="C24" s="534" t="s">
        <v>321</v>
      </c>
      <c r="D24" s="535"/>
      <c r="E24" s="536"/>
      <c r="F24" s="673"/>
      <c r="H24" s="536">
        <v>0</v>
      </c>
      <c r="I24" s="537"/>
    </row>
    <row r="25" spans="1:9" ht="14.25" customHeight="1">
      <c r="A25" s="538">
        <v>4</v>
      </c>
      <c r="B25" s="539" t="s">
        <v>322</v>
      </c>
      <c r="C25" s="534" t="s">
        <v>323</v>
      </c>
      <c r="D25" s="535"/>
      <c r="E25" s="536"/>
      <c r="F25" s="673"/>
      <c r="H25" s="536">
        <v>0</v>
      </c>
      <c r="I25" s="537"/>
    </row>
    <row r="26" spans="1:9" ht="14.25">
      <c r="A26" s="532">
        <v>5</v>
      </c>
      <c r="B26" s="533" t="s">
        <v>324</v>
      </c>
      <c r="C26" s="534" t="s">
        <v>325</v>
      </c>
      <c r="D26" s="535"/>
      <c r="E26" s="536">
        <v>-3052055000</v>
      </c>
      <c r="F26" s="673"/>
      <c r="H26" s="536">
        <v>0</v>
      </c>
      <c r="I26" s="537">
        <v>-11550000000</v>
      </c>
    </row>
    <row r="27" spans="1:9" ht="14.25">
      <c r="A27" s="532">
        <v>6</v>
      </c>
      <c r="B27" s="533" t="s">
        <v>326</v>
      </c>
      <c r="C27" s="534" t="s">
        <v>327</v>
      </c>
      <c r="D27" s="535"/>
      <c r="E27" s="536"/>
      <c r="F27" s="673"/>
      <c r="H27" s="536">
        <v>0</v>
      </c>
      <c r="I27" s="537"/>
    </row>
    <row r="28" spans="1:9" ht="14.25">
      <c r="A28" s="532">
        <v>7</v>
      </c>
      <c r="B28" s="533" t="s">
        <v>328</v>
      </c>
      <c r="C28" s="534" t="s">
        <v>329</v>
      </c>
      <c r="D28" s="535"/>
      <c r="E28" s="536">
        <v>341595721</v>
      </c>
      <c r="F28" s="673">
        <v>94221674</v>
      </c>
      <c r="G28" s="202" t="s">
        <v>330</v>
      </c>
      <c r="H28" s="536">
        <v>232500237</v>
      </c>
      <c r="I28" s="537">
        <v>66812225</v>
      </c>
    </row>
    <row r="29" spans="1:9" ht="15.75">
      <c r="A29" s="532"/>
      <c r="B29" s="171" t="s">
        <v>331</v>
      </c>
      <c r="C29" s="174" t="s">
        <v>332</v>
      </c>
      <c r="D29" s="528"/>
      <c r="E29" s="145">
        <f>SUM(E22:E28)</f>
        <v>-47779878295</v>
      </c>
      <c r="F29" s="530">
        <f>SUM(F22:F28)</f>
        <v>-767025316</v>
      </c>
      <c r="H29" s="145">
        <v>-1897830002</v>
      </c>
      <c r="I29" s="531">
        <f>SUM(I22:I28)</f>
        <v>-13051612906</v>
      </c>
    </row>
    <row r="30" spans="1:9" ht="15.75">
      <c r="A30" s="526" t="s">
        <v>333</v>
      </c>
      <c r="B30" s="171" t="s">
        <v>334</v>
      </c>
      <c r="C30" s="534"/>
      <c r="D30" s="535"/>
      <c r="E30" s="536">
        <f>H30+I30</f>
        <v>0</v>
      </c>
      <c r="F30" s="673"/>
      <c r="H30" s="536">
        <v>0</v>
      </c>
      <c r="I30" s="537"/>
    </row>
    <row r="31" spans="1:9" ht="14.25">
      <c r="A31" s="538">
        <v>1</v>
      </c>
      <c r="B31" s="541" t="s">
        <v>335</v>
      </c>
      <c r="C31" s="534" t="s">
        <v>336</v>
      </c>
      <c r="D31" s="535"/>
      <c r="E31" s="536"/>
      <c r="F31" s="673"/>
      <c r="G31" s="202" t="s">
        <v>337</v>
      </c>
      <c r="H31" s="536">
        <v>0</v>
      </c>
      <c r="I31" s="537"/>
    </row>
    <row r="32" spans="1:9" ht="28.5">
      <c r="A32" s="542">
        <v>2</v>
      </c>
      <c r="B32" s="539" t="s">
        <v>338</v>
      </c>
      <c r="C32" s="543" t="s">
        <v>339</v>
      </c>
      <c r="D32" s="544"/>
      <c r="E32" s="536"/>
      <c r="F32" s="674"/>
      <c r="H32" s="536">
        <v>0</v>
      </c>
      <c r="I32" s="545"/>
    </row>
    <row r="33" spans="1:9" ht="14.25">
      <c r="A33" s="532">
        <v>3</v>
      </c>
      <c r="B33" s="533" t="s">
        <v>340</v>
      </c>
      <c r="C33" s="534" t="s">
        <v>341</v>
      </c>
      <c r="D33" s="535"/>
      <c r="E33" s="536">
        <v>130669702676</v>
      </c>
      <c r="F33" s="673">
        <v>47220533486</v>
      </c>
      <c r="G33" s="202" t="s">
        <v>342</v>
      </c>
      <c r="H33" s="536">
        <v>131113617562</v>
      </c>
      <c r="I33" s="537">
        <v>77570743515</v>
      </c>
    </row>
    <row r="34" spans="1:9" ht="14.25">
      <c r="A34" s="532">
        <v>4</v>
      </c>
      <c r="B34" s="533" t="s">
        <v>343</v>
      </c>
      <c r="C34" s="534" t="s">
        <v>344</v>
      </c>
      <c r="D34" s="535"/>
      <c r="E34" s="536">
        <v>-71192256817</v>
      </c>
      <c r="F34" s="673">
        <v>-21365948685</v>
      </c>
      <c r="H34" s="536">
        <v>-146816586982</v>
      </c>
      <c r="I34" s="537">
        <v>-29032807093</v>
      </c>
    </row>
    <row r="35" spans="1:9" ht="14.25">
      <c r="A35" s="532">
        <v>5</v>
      </c>
      <c r="B35" s="533" t="s">
        <v>345</v>
      </c>
      <c r="C35" s="534" t="s">
        <v>346</v>
      </c>
      <c r="D35" s="535"/>
      <c r="E35" s="536"/>
      <c r="F35" s="673"/>
      <c r="H35" s="536">
        <v>0</v>
      </c>
      <c r="I35" s="537"/>
    </row>
    <row r="36" spans="1:9" ht="14.25">
      <c r="A36" s="532">
        <v>6</v>
      </c>
      <c r="B36" s="533" t="s">
        <v>347</v>
      </c>
      <c r="C36" s="534" t="s">
        <v>348</v>
      </c>
      <c r="D36" s="535"/>
      <c r="E36" s="536"/>
      <c r="F36" s="673">
        <v>-18300000000</v>
      </c>
      <c r="G36" s="202" t="s">
        <v>349</v>
      </c>
      <c r="H36" s="536">
        <v>-29700000000</v>
      </c>
      <c r="I36" s="537"/>
    </row>
    <row r="37" spans="1:9" ht="15.75">
      <c r="A37" s="526"/>
      <c r="B37" s="171" t="s">
        <v>350</v>
      </c>
      <c r="C37" s="174" t="s">
        <v>351</v>
      </c>
      <c r="D37" s="528"/>
      <c r="E37" s="145">
        <f>SUM(E31:E36)</f>
        <v>59477445859</v>
      </c>
      <c r="F37" s="530">
        <f>SUM(F31:F36)</f>
        <v>7554584801</v>
      </c>
      <c r="H37" s="145">
        <v>-45402969420</v>
      </c>
      <c r="I37" s="531">
        <f>SUM(I31:I36)</f>
        <v>48537936422</v>
      </c>
    </row>
    <row r="38" spans="1:9" ht="15.75">
      <c r="A38" s="526"/>
      <c r="B38" s="171" t="s">
        <v>352</v>
      </c>
      <c r="C38" s="174" t="s">
        <v>353</v>
      </c>
      <c r="D38" s="528"/>
      <c r="E38" s="145">
        <f>E20+E29+E37</f>
        <v>78989484737</v>
      </c>
      <c r="F38" s="530">
        <f>F20+F29+F37</f>
        <v>-11279782139</v>
      </c>
      <c r="H38" s="145">
        <v>-9908291249</v>
      </c>
      <c r="I38" s="531">
        <f>I20+I29+I37</f>
        <v>-3373240999</v>
      </c>
    </row>
    <row r="39" spans="1:9" ht="15.75">
      <c r="A39" s="526"/>
      <c r="B39" s="171" t="s">
        <v>354</v>
      </c>
      <c r="C39" s="174" t="s">
        <v>355</v>
      </c>
      <c r="D39" s="528"/>
      <c r="E39" s="529">
        <f>453679700+11153315233</f>
        <v>11606994933</v>
      </c>
      <c r="F39" s="675">
        <f>19421826+24889055993</f>
        <v>24908477819</v>
      </c>
      <c r="H39" s="529">
        <v>24908477819</v>
      </c>
      <c r="I39" s="531">
        <v>15000186570</v>
      </c>
    </row>
    <row r="40" spans="1:9" ht="14.25">
      <c r="A40" s="532"/>
      <c r="B40" s="533" t="s">
        <v>356</v>
      </c>
      <c r="C40" s="534" t="s">
        <v>357</v>
      </c>
      <c r="D40" s="535"/>
      <c r="E40" s="536"/>
      <c r="F40" s="673"/>
      <c r="H40" s="536"/>
      <c r="I40" s="537">
        <v>-19950638</v>
      </c>
    </row>
    <row r="41" spans="1:9" ht="16.5" thickBot="1">
      <c r="A41" s="546"/>
      <c r="B41" s="547" t="s">
        <v>358</v>
      </c>
      <c r="C41" s="548" t="s">
        <v>359</v>
      </c>
      <c r="D41" s="549" t="s">
        <v>360</v>
      </c>
      <c r="E41" s="550">
        <f>E38+E39+E40</f>
        <v>90596479670</v>
      </c>
      <c r="F41" s="606">
        <f>F38+F39+F40</f>
        <v>13628695680</v>
      </c>
      <c r="H41" s="550">
        <v>15000186570</v>
      </c>
      <c r="I41" s="551">
        <f>I38+I39+I40</f>
        <v>11606994933</v>
      </c>
    </row>
    <row r="42" spans="3:9" ht="14.25">
      <c r="C42" s="552"/>
      <c r="H42" s="3" t="s">
        <v>1129</v>
      </c>
      <c r="I42" s="202">
        <f>'[3]Sheet1'!$C$35+'[3]Sheet1'!$C$67</f>
        <v>15000186570</v>
      </c>
    </row>
    <row r="43" spans="3:6" ht="14.25">
      <c r="C43" s="763" t="s">
        <v>1200</v>
      </c>
      <c r="D43" s="763"/>
      <c r="E43" s="763"/>
      <c r="F43" s="763"/>
    </row>
    <row r="44" spans="1:6" ht="15.75">
      <c r="A44" s="4"/>
      <c r="B44" s="77" t="s">
        <v>129</v>
      </c>
      <c r="C44" s="754" t="s">
        <v>396</v>
      </c>
      <c r="D44" s="754"/>
      <c r="E44" s="754"/>
      <c r="F44" s="754"/>
    </row>
    <row r="45" spans="1:6" ht="15.75">
      <c r="A45" s="4"/>
      <c r="B45" s="206"/>
      <c r="C45" s="553"/>
      <c r="D45" s="553"/>
      <c r="E45" s="553"/>
      <c r="F45" s="553"/>
    </row>
    <row r="46" spans="1:6" ht="15.75">
      <c r="A46" s="4"/>
      <c r="B46" s="206"/>
      <c r="C46" s="553"/>
      <c r="D46" s="553"/>
      <c r="E46" s="553"/>
      <c r="F46" s="553"/>
    </row>
    <row r="47" spans="2:6" ht="14.25">
      <c r="B47" s="209"/>
      <c r="C47" s="694"/>
      <c r="D47" s="694"/>
      <c r="E47" s="694"/>
      <c r="F47" s="694"/>
    </row>
    <row r="48" spans="2:6" ht="14.25">
      <c r="B48" s="54" t="s">
        <v>128</v>
      </c>
      <c r="C48" s="694" t="s">
        <v>398</v>
      </c>
      <c r="D48" s="694"/>
      <c r="E48" s="694"/>
      <c r="F48" s="694"/>
    </row>
    <row r="49" spans="3:6" ht="14.25">
      <c r="C49" s="694"/>
      <c r="D49" s="694"/>
      <c r="E49" s="694"/>
      <c r="F49" s="694"/>
    </row>
    <row r="50" ht="14.25">
      <c r="C50" s="552"/>
    </row>
    <row r="51" ht="14.25">
      <c r="C51" s="552"/>
    </row>
    <row r="52" ht="14.25">
      <c r="C52" s="552"/>
    </row>
    <row r="53" ht="14.25">
      <c r="C53" s="552"/>
    </row>
    <row r="54" ht="14.25">
      <c r="C54" s="552"/>
    </row>
    <row r="55" ht="14.25">
      <c r="C55" s="552"/>
    </row>
    <row r="56" ht="14.25">
      <c r="C56" s="552"/>
    </row>
    <row r="57" ht="14.25">
      <c r="C57" s="552"/>
    </row>
    <row r="58" ht="14.25">
      <c r="C58" s="552"/>
    </row>
    <row r="59" ht="14.25">
      <c r="C59" s="552"/>
    </row>
    <row r="60" ht="14.25">
      <c r="C60" s="552"/>
    </row>
    <row r="61" ht="14.25">
      <c r="C61" s="552"/>
    </row>
    <row r="62" ht="14.25">
      <c r="C62" s="552"/>
    </row>
    <row r="63" ht="14.25">
      <c r="C63" s="552"/>
    </row>
    <row r="64" ht="14.25">
      <c r="C64" s="552"/>
    </row>
    <row r="65" ht="14.25">
      <c r="C65" s="552"/>
    </row>
    <row r="66" ht="14.25">
      <c r="C66" s="552"/>
    </row>
    <row r="67" ht="14.25">
      <c r="C67" s="552"/>
    </row>
    <row r="68" ht="14.25">
      <c r="C68" s="552"/>
    </row>
    <row r="69" ht="14.25">
      <c r="C69" s="552"/>
    </row>
    <row r="70" ht="14.25">
      <c r="C70" s="552"/>
    </row>
    <row r="71" ht="14.25">
      <c r="C71" s="552"/>
    </row>
    <row r="72" ht="14.25">
      <c r="C72" s="552"/>
    </row>
    <row r="73" ht="14.25">
      <c r="C73" s="552"/>
    </row>
    <row r="74" ht="14.25">
      <c r="C74" s="552"/>
    </row>
    <row r="75" ht="14.25">
      <c r="C75" s="552"/>
    </row>
    <row r="76" ht="14.25">
      <c r="C76" s="552"/>
    </row>
    <row r="77" ht="14.25">
      <c r="C77" s="552"/>
    </row>
    <row r="78" ht="14.25">
      <c r="C78" s="552"/>
    </row>
    <row r="79" ht="14.25">
      <c r="C79" s="552"/>
    </row>
    <row r="80" ht="14.25">
      <c r="C80" s="552"/>
    </row>
    <row r="81" ht="14.25">
      <c r="C81" s="552"/>
    </row>
    <row r="82" ht="14.25">
      <c r="C82" s="552"/>
    </row>
    <row r="83" ht="14.25">
      <c r="C83" s="552"/>
    </row>
    <row r="84" ht="14.25">
      <c r="C84" s="552"/>
    </row>
    <row r="85" ht="14.25">
      <c r="C85" s="552"/>
    </row>
    <row r="86" ht="14.25">
      <c r="C86" s="552"/>
    </row>
    <row r="87" ht="14.25">
      <c r="C87" s="552"/>
    </row>
    <row r="88" ht="14.25">
      <c r="C88" s="552"/>
    </row>
    <row r="89" ht="14.25">
      <c r="C89" s="552"/>
    </row>
    <row r="90" ht="14.25">
      <c r="C90" s="552"/>
    </row>
    <row r="91" ht="14.25">
      <c r="C91" s="552"/>
    </row>
    <row r="92" ht="14.25">
      <c r="C92" s="552"/>
    </row>
    <row r="93" ht="14.25">
      <c r="C93" s="552"/>
    </row>
    <row r="94" ht="14.25">
      <c r="C94" s="552"/>
    </row>
    <row r="95" ht="14.25">
      <c r="C95" s="552"/>
    </row>
    <row r="96" ht="14.25">
      <c r="C96" s="552"/>
    </row>
    <row r="97" ht="14.25">
      <c r="C97" s="552"/>
    </row>
    <row r="98" ht="14.25">
      <c r="C98" s="552"/>
    </row>
    <row r="99" ht="14.25">
      <c r="C99" s="552"/>
    </row>
    <row r="100" ht="14.25">
      <c r="C100" s="552"/>
    </row>
    <row r="101" ht="14.25">
      <c r="C101" s="552"/>
    </row>
    <row r="102" ht="14.25">
      <c r="C102" s="552"/>
    </row>
  </sheetData>
  <mergeCells count="16">
    <mergeCell ref="C49:F49"/>
    <mergeCell ref="A5:F5"/>
    <mergeCell ref="A6:F6"/>
    <mergeCell ref="A7:F7"/>
    <mergeCell ref="C43:F43"/>
    <mergeCell ref="C48:F48"/>
    <mergeCell ref="A9:A10"/>
    <mergeCell ref="B9:B10"/>
    <mergeCell ref="C47:F47"/>
    <mergeCell ref="D1:F1"/>
    <mergeCell ref="D2:F2"/>
    <mergeCell ref="D3:F3"/>
    <mergeCell ref="C44:F44"/>
    <mergeCell ref="E9:F9"/>
    <mergeCell ref="C9:C10"/>
    <mergeCell ref="D9:D10"/>
  </mergeCells>
  <printOptions/>
  <pageMargins left="0.57" right="0.34" top="0.21" bottom="0.28" header="0.17" footer="0.17"/>
  <pageSetup firstPageNumber="9" useFirstPageNumber="1" horizontalDpi="180" verticalDpi="180" orientation="portrait" r:id="rId1"/>
  <headerFooter alignWithMargins="0">
    <oddHeader>&amp;C&amp;F</oddHeader>
    <oddFooter>&amp;R&amp;P</oddFooter>
  </headerFooter>
</worksheet>
</file>

<file path=xl/worksheets/sheet5.xml><?xml version="1.0" encoding="utf-8"?>
<worksheet xmlns="http://schemas.openxmlformats.org/spreadsheetml/2006/main" xmlns:r="http://schemas.openxmlformats.org/officeDocument/2006/relationships">
  <dimension ref="A1:O1192"/>
  <sheetViews>
    <sheetView tabSelected="1" zoomScale="90" zoomScaleNormal="90" zoomScaleSheetLayoutView="90" workbookViewId="0" topLeftCell="A325">
      <selection activeCell="C232" sqref="C232"/>
    </sheetView>
  </sheetViews>
  <sheetFormatPr defaultColWidth="9.140625" defaultRowHeight="12.75"/>
  <cols>
    <col min="1" max="1" width="1.28515625" style="240" customWidth="1"/>
    <col min="2" max="2" width="5.28125" style="266" customWidth="1"/>
    <col min="3" max="3" width="21.00390625" style="240" customWidth="1"/>
    <col min="4" max="4" width="16.421875" style="240" customWidth="1"/>
    <col min="5" max="5" width="18.28125" style="240" customWidth="1"/>
    <col min="6" max="6" width="17.421875" style="244" customWidth="1"/>
    <col min="7" max="8" width="17.7109375" style="245" customWidth="1"/>
    <col min="9" max="9" width="19.28125" style="239" hidden="1" customWidth="1"/>
    <col min="10" max="10" width="17.7109375" style="227" hidden="1" customWidth="1"/>
    <col min="11" max="11" width="16.57421875" style="240" hidden="1" customWidth="1"/>
    <col min="12" max="12" width="10.00390625" style="240" hidden="1" customWidth="1"/>
    <col min="13" max="13" width="13.140625" style="240" hidden="1" customWidth="1"/>
    <col min="14" max="14" width="9.140625" style="240" customWidth="1"/>
    <col min="15" max="15" width="14.8515625" style="240" customWidth="1"/>
    <col min="16" max="16384" width="9.140625" style="240" customWidth="1"/>
  </cols>
  <sheetData>
    <row r="1" spans="1:11" s="220" customFormat="1" ht="21.75" customHeight="1">
      <c r="A1" s="215" t="str">
        <f>'[2]TS'!A1</f>
        <v>COÂNG TY COÅ PHAÀN NOÂNG DÖÔÏC HAI</v>
      </c>
      <c r="B1" s="215"/>
      <c r="C1" s="216"/>
      <c r="D1" s="216"/>
      <c r="E1" s="216"/>
      <c r="F1" s="215"/>
      <c r="G1" s="217"/>
      <c r="H1" s="218"/>
      <c r="I1" s="219"/>
      <c r="J1" s="218"/>
      <c r="K1" s="218"/>
    </row>
    <row r="2" spans="1:11" s="220" customFormat="1" ht="30" customHeight="1">
      <c r="A2" s="221" t="s">
        <v>712</v>
      </c>
      <c r="B2" s="222"/>
      <c r="C2" s="223"/>
      <c r="D2" s="223"/>
      <c r="E2" s="223"/>
      <c r="F2" s="224"/>
      <c r="G2" s="224"/>
      <c r="H2" s="225"/>
      <c r="I2" s="226"/>
      <c r="J2" s="227"/>
      <c r="K2" s="217"/>
    </row>
    <row r="3" spans="1:10" s="220" customFormat="1" ht="21.75" customHeight="1" thickBot="1">
      <c r="A3" s="228" t="s">
        <v>664</v>
      </c>
      <c r="B3" s="229"/>
      <c r="C3" s="228"/>
      <c r="D3" s="228"/>
      <c r="E3" s="228"/>
      <c r="F3" s="230"/>
      <c r="G3" s="231"/>
      <c r="H3" s="231" t="s">
        <v>713</v>
      </c>
      <c r="I3" s="232"/>
      <c r="J3" s="227"/>
    </row>
    <row r="4" spans="1:8" ht="18" customHeight="1" thickTop="1">
      <c r="A4" s="233"/>
      <c r="B4" s="234"/>
      <c r="C4" s="235"/>
      <c r="D4" s="235"/>
      <c r="E4" s="235"/>
      <c r="F4" s="236"/>
      <c r="G4" s="237"/>
      <c r="H4" s="238"/>
    </row>
    <row r="5" spans="1:5" ht="24.75" customHeight="1">
      <c r="A5" s="241" t="s">
        <v>714</v>
      </c>
      <c r="B5" s="242"/>
      <c r="C5" s="243" t="s">
        <v>715</v>
      </c>
      <c r="D5" s="243"/>
      <c r="E5" s="243"/>
    </row>
    <row r="6" spans="1:5" ht="21.75" customHeight="1">
      <c r="A6" s="241"/>
      <c r="B6" s="246" t="s">
        <v>716</v>
      </c>
      <c r="C6" s="243" t="s">
        <v>717</v>
      </c>
      <c r="D6" s="243"/>
      <c r="E6" s="243"/>
    </row>
    <row r="7" spans="1:8" ht="33.75" customHeight="1">
      <c r="A7" s="247"/>
      <c r="B7" s="248"/>
      <c r="C7" s="779" t="s">
        <v>718</v>
      </c>
      <c r="D7" s="779"/>
      <c r="E7" s="779"/>
      <c r="F7" s="780"/>
      <c r="G7" s="780"/>
      <c r="H7" s="780"/>
    </row>
    <row r="8" spans="1:8" ht="4.5" customHeight="1">
      <c r="A8" s="250"/>
      <c r="B8" s="251"/>
      <c r="C8" s="252"/>
      <c r="D8" s="252"/>
      <c r="E8" s="252"/>
      <c r="F8" s="253"/>
      <c r="G8" s="253"/>
      <c r="H8" s="253"/>
    </row>
    <row r="9" spans="1:5" ht="21.75" customHeight="1">
      <c r="A9" s="241"/>
      <c r="B9" s="246" t="s">
        <v>719</v>
      </c>
      <c r="C9" s="243" t="s">
        <v>894</v>
      </c>
      <c r="D9" s="243"/>
      <c r="E9" s="243"/>
    </row>
    <row r="10" spans="1:8" ht="19.5" customHeight="1">
      <c r="A10" s="247"/>
      <c r="B10" s="248"/>
      <c r="C10" s="781" t="s">
        <v>895</v>
      </c>
      <c r="D10" s="781"/>
      <c r="E10" s="781"/>
      <c r="F10" s="781"/>
      <c r="G10" s="781"/>
      <c r="H10" s="781"/>
    </row>
    <row r="11" spans="1:8" ht="4.5" customHeight="1">
      <c r="A11" s="250"/>
      <c r="B11" s="251"/>
      <c r="C11" s="252"/>
      <c r="D11" s="252"/>
      <c r="E11" s="252"/>
      <c r="F11" s="253"/>
      <c r="G11" s="253"/>
      <c r="H11" s="253"/>
    </row>
    <row r="12" spans="1:5" ht="21.75" customHeight="1">
      <c r="A12" s="246"/>
      <c r="B12" s="246" t="s">
        <v>896</v>
      </c>
      <c r="C12" s="243" t="s">
        <v>897</v>
      </c>
      <c r="D12" s="243"/>
      <c r="E12" s="243"/>
    </row>
    <row r="13" spans="1:8" ht="27.75" customHeight="1">
      <c r="A13" s="247"/>
      <c r="B13" s="248"/>
      <c r="C13" s="781" t="s">
        <v>898</v>
      </c>
      <c r="D13" s="781"/>
      <c r="E13" s="781"/>
      <c r="F13" s="781"/>
      <c r="G13" s="781"/>
      <c r="H13" s="781"/>
    </row>
    <row r="14" spans="1:8" ht="4.5" customHeight="1">
      <c r="A14" s="250"/>
      <c r="B14" s="251"/>
      <c r="C14" s="252"/>
      <c r="D14" s="252"/>
      <c r="E14" s="252"/>
      <c r="F14" s="253"/>
      <c r="G14" s="253"/>
      <c r="H14" s="253"/>
    </row>
    <row r="15" spans="1:5" ht="21.75" customHeight="1">
      <c r="A15" s="241"/>
      <c r="B15" s="246" t="s">
        <v>899</v>
      </c>
      <c r="C15" s="243" t="s">
        <v>900</v>
      </c>
      <c r="D15" s="243"/>
      <c r="E15" s="243"/>
    </row>
    <row r="16" spans="1:8" ht="81.75" customHeight="1">
      <c r="A16" s="250"/>
      <c r="B16" s="251"/>
      <c r="C16" s="810" t="s">
        <v>154</v>
      </c>
      <c r="D16" s="811"/>
      <c r="E16" s="811"/>
      <c r="F16" s="811"/>
      <c r="G16" s="811"/>
      <c r="H16" s="811"/>
    </row>
    <row r="17" spans="1:5" ht="21.75" customHeight="1">
      <c r="A17" s="241"/>
      <c r="B17" s="246" t="s">
        <v>901</v>
      </c>
      <c r="C17" s="243" t="s">
        <v>902</v>
      </c>
      <c r="D17" s="243"/>
      <c r="E17" s="243"/>
    </row>
    <row r="18" spans="1:9" ht="19.5" customHeight="1">
      <c r="A18" s="250"/>
      <c r="B18" s="255"/>
      <c r="C18" s="812" t="s">
        <v>119</v>
      </c>
      <c r="D18" s="812"/>
      <c r="E18" s="812"/>
      <c r="F18" s="256"/>
      <c r="G18" s="256"/>
      <c r="H18" s="257"/>
      <c r="I18" s="258"/>
    </row>
    <row r="19" spans="1:9" ht="19.5" customHeight="1">
      <c r="A19" s="250"/>
      <c r="B19" s="255"/>
      <c r="C19" s="812" t="s">
        <v>120</v>
      </c>
      <c r="D19" s="812"/>
      <c r="E19" s="812"/>
      <c r="F19" s="259"/>
      <c r="G19" s="256"/>
      <c r="H19" s="257"/>
      <c r="I19" s="258"/>
    </row>
    <row r="20" spans="1:9" ht="19.5" customHeight="1">
      <c r="A20" s="250"/>
      <c r="B20" s="255"/>
      <c r="C20" s="812" t="s">
        <v>665</v>
      </c>
      <c r="D20" s="812"/>
      <c r="E20" s="812"/>
      <c r="F20" s="259">
        <f>2843239296</f>
        <v>2843239296</v>
      </c>
      <c r="G20" s="256" t="s">
        <v>905</v>
      </c>
      <c r="H20" s="257"/>
      <c r="I20" s="258"/>
    </row>
    <row r="21" spans="1:9" ht="19.5" customHeight="1">
      <c r="A21" s="250"/>
      <c r="B21" s="255"/>
      <c r="C21" s="812" t="s">
        <v>906</v>
      </c>
      <c r="D21" s="812"/>
      <c r="E21" s="812"/>
      <c r="F21" s="618">
        <f>(F20+550429000)/184/3</f>
        <v>6147949.811594203</v>
      </c>
      <c r="G21" s="260" t="s">
        <v>905</v>
      </c>
      <c r="H21" s="257"/>
      <c r="I21" s="258"/>
    </row>
    <row r="22" spans="1:8" ht="5.25" customHeight="1">
      <c r="A22" s="250"/>
      <c r="B22" s="251"/>
      <c r="C22" s="252"/>
      <c r="D22" s="252"/>
      <c r="E22" s="252"/>
      <c r="F22" s="253"/>
      <c r="G22" s="253"/>
      <c r="H22" s="253"/>
    </row>
    <row r="23" spans="1:5" ht="24.75" customHeight="1">
      <c r="A23" s="241" t="s">
        <v>907</v>
      </c>
      <c r="B23" s="242"/>
      <c r="C23" s="243" t="s">
        <v>908</v>
      </c>
      <c r="D23" s="243"/>
      <c r="E23" s="243"/>
    </row>
    <row r="24" spans="1:5" ht="21.75" customHeight="1">
      <c r="A24" s="241"/>
      <c r="B24" s="246" t="s">
        <v>716</v>
      </c>
      <c r="C24" s="243" t="s">
        <v>909</v>
      </c>
      <c r="D24" s="243"/>
      <c r="E24" s="243"/>
    </row>
    <row r="25" spans="1:10" ht="21.75" customHeight="1">
      <c r="A25" s="261"/>
      <c r="B25" s="262"/>
      <c r="C25" s="263" t="s">
        <v>910</v>
      </c>
      <c r="I25" s="264"/>
      <c r="J25" s="218"/>
    </row>
    <row r="26" spans="1:7" ht="19.5" customHeight="1">
      <c r="A26" s="241"/>
      <c r="B26" s="242"/>
      <c r="C26" s="265" t="s">
        <v>911</v>
      </c>
      <c r="D26" s="265"/>
      <c r="E26" s="265"/>
      <c r="F26" s="265"/>
      <c r="G26" s="265"/>
    </row>
    <row r="27" spans="1:8" ht="4.5" customHeight="1">
      <c r="A27" s="250"/>
      <c r="B27" s="251"/>
      <c r="C27" s="252"/>
      <c r="D27" s="252"/>
      <c r="E27" s="252"/>
      <c r="F27" s="253"/>
      <c r="G27" s="253"/>
      <c r="H27" s="253"/>
    </row>
    <row r="28" spans="1:5" ht="21.75" customHeight="1">
      <c r="A28" s="241"/>
      <c r="B28" s="246" t="s">
        <v>719</v>
      </c>
      <c r="C28" s="243" t="s">
        <v>912</v>
      </c>
      <c r="D28" s="243"/>
      <c r="E28" s="243"/>
    </row>
    <row r="29" spans="1:8" ht="19.5" customHeight="1">
      <c r="A29" s="261"/>
      <c r="C29" s="265" t="s">
        <v>913</v>
      </c>
      <c r="D29" s="265"/>
      <c r="E29" s="265"/>
      <c r="F29" s="267"/>
      <c r="G29" s="267"/>
      <c r="H29" s="267"/>
    </row>
    <row r="30" spans="1:8" ht="9.75" customHeight="1">
      <c r="A30" s="250"/>
      <c r="B30" s="251"/>
      <c r="C30" s="252"/>
      <c r="D30" s="252"/>
      <c r="E30" s="252"/>
      <c r="F30" s="253"/>
      <c r="G30" s="253"/>
      <c r="H30" s="253"/>
    </row>
    <row r="31" spans="1:5" ht="24.75" customHeight="1">
      <c r="A31" s="241" t="s">
        <v>914</v>
      </c>
      <c r="B31" s="242"/>
      <c r="C31" s="243" t="s">
        <v>916</v>
      </c>
      <c r="D31" s="243"/>
      <c r="E31" s="243"/>
    </row>
    <row r="32" spans="1:5" ht="21.75" customHeight="1">
      <c r="A32" s="241"/>
      <c r="B32" s="246" t="s">
        <v>716</v>
      </c>
      <c r="C32" s="243" t="s">
        <v>917</v>
      </c>
      <c r="D32" s="243"/>
      <c r="E32" s="243"/>
    </row>
    <row r="33" spans="1:8" ht="34.5" customHeight="1">
      <c r="A33" s="261"/>
      <c r="C33" s="784" t="s">
        <v>918</v>
      </c>
      <c r="D33" s="784"/>
      <c r="E33" s="784"/>
      <c r="F33" s="779"/>
      <c r="G33" s="779"/>
      <c r="H33" s="779"/>
    </row>
    <row r="34" spans="1:8" ht="4.5" customHeight="1">
      <c r="A34" s="250"/>
      <c r="B34" s="251"/>
      <c r="C34" s="252"/>
      <c r="D34" s="252"/>
      <c r="E34" s="252"/>
      <c r="F34" s="253"/>
      <c r="G34" s="253"/>
      <c r="H34" s="253"/>
    </row>
    <row r="35" spans="1:5" ht="21.75" customHeight="1">
      <c r="A35" s="241"/>
      <c r="B35" s="246" t="s">
        <v>719</v>
      </c>
      <c r="C35" s="243" t="s">
        <v>919</v>
      </c>
      <c r="D35" s="243"/>
      <c r="E35" s="243"/>
    </row>
    <row r="36" spans="1:5" ht="4.5" customHeight="1">
      <c r="A36" s="241"/>
      <c r="B36" s="246"/>
      <c r="C36" s="243"/>
      <c r="D36" s="243"/>
      <c r="E36" s="243"/>
    </row>
    <row r="37" spans="1:10" s="243" customFormat="1" ht="21.75" customHeight="1">
      <c r="A37" s="241"/>
      <c r="B37" s="246" t="s">
        <v>896</v>
      </c>
      <c r="C37" s="243" t="s">
        <v>920</v>
      </c>
      <c r="F37" s="257"/>
      <c r="G37" s="268"/>
      <c r="H37" s="268"/>
      <c r="I37" s="239"/>
      <c r="J37" s="227"/>
    </row>
    <row r="38" spans="1:8" ht="19.5" customHeight="1">
      <c r="A38" s="261"/>
      <c r="C38" s="265" t="s">
        <v>921</v>
      </c>
      <c r="D38" s="254"/>
      <c r="E38" s="254"/>
      <c r="F38" s="267"/>
      <c r="G38" s="267"/>
      <c r="H38" s="267"/>
    </row>
    <row r="39" spans="1:5" ht="9.75" customHeight="1">
      <c r="A39" s="241"/>
      <c r="B39" s="242"/>
      <c r="C39" s="243"/>
      <c r="D39" s="243"/>
      <c r="E39" s="243"/>
    </row>
    <row r="40" spans="1:5" ht="24.75" customHeight="1">
      <c r="A40" s="241" t="s">
        <v>922</v>
      </c>
      <c r="B40" s="242"/>
      <c r="C40" s="243" t="s">
        <v>923</v>
      </c>
      <c r="D40" s="243"/>
      <c r="E40" s="243"/>
    </row>
    <row r="41" spans="1:10" ht="21.75" customHeight="1">
      <c r="A41" s="241"/>
      <c r="B41" s="269" t="s">
        <v>716</v>
      </c>
      <c r="C41" s="243" t="s">
        <v>924</v>
      </c>
      <c r="D41" s="243"/>
      <c r="E41" s="243"/>
      <c r="I41" s="270"/>
      <c r="J41" s="240"/>
    </row>
    <row r="42" spans="1:8" ht="19.5" customHeight="1">
      <c r="A42" s="261"/>
      <c r="C42" s="265" t="s">
        <v>925</v>
      </c>
      <c r="D42" s="265"/>
      <c r="E42" s="265"/>
      <c r="F42" s="267"/>
      <c r="G42" s="267"/>
      <c r="H42" s="267"/>
    </row>
    <row r="43" spans="1:8" ht="48.75" customHeight="1">
      <c r="A43" s="261"/>
      <c r="C43" s="785" t="s">
        <v>926</v>
      </c>
      <c r="D43" s="785"/>
      <c r="E43" s="785"/>
      <c r="F43" s="786"/>
      <c r="G43" s="786"/>
      <c r="H43" s="786"/>
    </row>
    <row r="44" spans="1:8" ht="19.5" customHeight="1">
      <c r="A44" s="261"/>
      <c r="C44" s="265" t="s">
        <v>927</v>
      </c>
      <c r="D44" s="265"/>
      <c r="E44" s="265"/>
      <c r="F44" s="265"/>
      <c r="G44" s="265"/>
      <c r="H44" s="265"/>
    </row>
    <row r="45" spans="1:8" ht="19.5" customHeight="1">
      <c r="A45" s="261"/>
      <c r="C45" s="273" t="s">
        <v>928</v>
      </c>
      <c r="D45" s="273"/>
      <c r="E45" s="273"/>
      <c r="F45" s="273"/>
      <c r="G45" s="273"/>
      <c r="H45" s="273"/>
    </row>
    <row r="46" spans="1:8" ht="51.75" customHeight="1">
      <c r="A46" s="261"/>
      <c r="C46" s="785" t="s">
        <v>887</v>
      </c>
      <c r="D46" s="785"/>
      <c r="E46" s="785"/>
      <c r="F46" s="786"/>
      <c r="G46" s="786"/>
      <c r="H46" s="786"/>
    </row>
    <row r="47" spans="1:8" ht="3.75" customHeight="1">
      <c r="A47" s="261"/>
      <c r="C47" s="271"/>
      <c r="D47" s="271"/>
      <c r="E47" s="271"/>
      <c r="F47" s="272"/>
      <c r="G47" s="272"/>
      <c r="H47" s="272"/>
    </row>
    <row r="48" spans="1:10" ht="21.75" customHeight="1">
      <c r="A48" s="241"/>
      <c r="B48" s="274" t="s">
        <v>719</v>
      </c>
      <c r="C48" s="243" t="s">
        <v>929</v>
      </c>
      <c r="D48" s="243"/>
      <c r="E48" s="243"/>
      <c r="I48" s="270"/>
      <c r="J48" s="240"/>
    </row>
    <row r="49" spans="1:10" ht="49.5" customHeight="1">
      <c r="A49" s="261"/>
      <c r="B49" s="275"/>
      <c r="C49" s="779" t="s">
        <v>888</v>
      </c>
      <c r="D49" s="779"/>
      <c r="E49" s="779"/>
      <c r="F49" s="779"/>
      <c r="G49" s="779"/>
      <c r="H49" s="779"/>
      <c r="I49" s="270"/>
      <c r="J49" s="240"/>
    </row>
    <row r="50" spans="1:10" ht="19.5" customHeight="1">
      <c r="A50" s="261"/>
      <c r="B50" s="275"/>
      <c r="C50" s="265" t="s">
        <v>889</v>
      </c>
      <c r="D50" s="265"/>
      <c r="E50" s="265"/>
      <c r="I50" s="270"/>
      <c r="J50" s="240"/>
    </row>
    <row r="51" spans="1:10" ht="19.5" customHeight="1">
      <c r="A51" s="261"/>
      <c r="B51" s="275"/>
      <c r="C51" s="265" t="s">
        <v>930</v>
      </c>
      <c r="D51" s="265"/>
      <c r="E51" s="265"/>
      <c r="I51" s="270"/>
      <c r="J51" s="240"/>
    </row>
    <row r="52" spans="1:10" ht="51.75" customHeight="1">
      <c r="A52" s="261"/>
      <c r="B52" s="275"/>
      <c r="C52" s="779" t="s">
        <v>931</v>
      </c>
      <c r="D52" s="779"/>
      <c r="E52" s="779"/>
      <c r="F52" s="779"/>
      <c r="G52" s="779"/>
      <c r="H52" s="779"/>
      <c r="I52" s="270"/>
      <c r="J52" s="240"/>
    </row>
    <row r="53" spans="1:10" ht="4.5" customHeight="1">
      <c r="A53" s="261"/>
      <c r="B53" s="275"/>
      <c r="C53" s="265"/>
      <c r="D53" s="265"/>
      <c r="E53" s="265"/>
      <c r="I53" s="270"/>
      <c r="J53" s="240"/>
    </row>
    <row r="54" spans="1:10" ht="21.75" customHeight="1">
      <c r="A54" s="241"/>
      <c r="B54" s="274" t="s">
        <v>896</v>
      </c>
      <c r="C54" s="243" t="s">
        <v>932</v>
      </c>
      <c r="D54" s="243"/>
      <c r="E54" s="243"/>
      <c r="I54" s="270"/>
      <c r="J54" s="240"/>
    </row>
    <row r="55" spans="1:10" ht="22.5" customHeight="1">
      <c r="A55" s="261"/>
      <c r="B55" s="275"/>
      <c r="C55" s="787" t="s">
        <v>933</v>
      </c>
      <c r="D55" s="787"/>
      <c r="E55" s="787"/>
      <c r="F55" s="787"/>
      <c r="G55" s="787"/>
      <c r="H55" s="787"/>
      <c r="I55" s="270"/>
      <c r="J55" s="240"/>
    </row>
    <row r="56" spans="1:10" ht="32.25" customHeight="1">
      <c r="A56" s="261"/>
      <c r="B56" s="275"/>
      <c r="C56" s="779" t="s">
        <v>934</v>
      </c>
      <c r="D56" s="779"/>
      <c r="E56" s="779"/>
      <c r="F56" s="779"/>
      <c r="G56" s="779"/>
      <c r="H56" s="779"/>
      <c r="I56" s="270"/>
      <c r="J56" s="240"/>
    </row>
    <row r="57" spans="1:10" ht="19.5" customHeight="1">
      <c r="A57" s="261"/>
      <c r="B57" s="276"/>
      <c r="C57" s="277" t="s">
        <v>935</v>
      </c>
      <c r="D57" s="278"/>
      <c r="E57" s="279" t="s">
        <v>936</v>
      </c>
      <c r="F57" s="280"/>
      <c r="G57" s="281"/>
      <c r="H57" s="270"/>
      <c r="I57" s="240"/>
      <c r="J57" s="240"/>
    </row>
    <row r="58" spans="1:10" ht="19.5" customHeight="1">
      <c r="A58" s="261"/>
      <c r="B58" s="276"/>
      <c r="C58" s="277" t="s">
        <v>937</v>
      </c>
      <c r="D58" s="278"/>
      <c r="E58" s="279" t="s">
        <v>938</v>
      </c>
      <c r="F58" s="280"/>
      <c r="G58" s="281"/>
      <c r="H58" s="270"/>
      <c r="I58" s="240"/>
      <c r="J58" s="240"/>
    </row>
    <row r="59" spans="1:10" ht="19.5" customHeight="1">
      <c r="A59" s="261"/>
      <c r="B59" s="276"/>
      <c r="C59" s="277" t="s">
        <v>939</v>
      </c>
      <c r="D59" s="278"/>
      <c r="E59" s="279" t="s">
        <v>940</v>
      </c>
      <c r="F59" s="280"/>
      <c r="G59" s="281"/>
      <c r="H59" s="270"/>
      <c r="I59" s="240"/>
      <c r="J59" s="240"/>
    </row>
    <row r="60" spans="1:10" ht="19.5" customHeight="1">
      <c r="A60" s="261"/>
      <c r="B60" s="276"/>
      <c r="C60" s="277" t="s">
        <v>941</v>
      </c>
      <c r="D60" s="278"/>
      <c r="E60" s="279" t="s">
        <v>938</v>
      </c>
      <c r="F60" s="280"/>
      <c r="G60" s="281"/>
      <c r="H60" s="270"/>
      <c r="I60" s="240"/>
      <c r="J60" s="240"/>
    </row>
    <row r="61" spans="1:10" ht="4.5" customHeight="1">
      <c r="A61" s="261"/>
      <c r="B61" s="275"/>
      <c r="C61" s="282"/>
      <c r="D61" s="282"/>
      <c r="E61" s="282"/>
      <c r="I61" s="270"/>
      <c r="J61" s="240"/>
    </row>
    <row r="62" spans="1:10" ht="21.75" customHeight="1" hidden="1">
      <c r="A62" s="241"/>
      <c r="B62" s="274" t="s">
        <v>899</v>
      </c>
      <c r="C62" s="243" t="s">
        <v>942</v>
      </c>
      <c r="D62" s="243"/>
      <c r="E62" s="243"/>
      <c r="I62" s="270"/>
      <c r="J62" s="240"/>
    </row>
    <row r="63" spans="1:10" ht="90" customHeight="1" hidden="1">
      <c r="A63" s="261"/>
      <c r="B63" s="275"/>
      <c r="C63" s="787" t="s">
        <v>943</v>
      </c>
      <c r="D63" s="787"/>
      <c r="E63" s="787"/>
      <c r="F63" s="787"/>
      <c r="G63" s="787"/>
      <c r="H63" s="787"/>
      <c r="I63" s="270"/>
      <c r="J63" s="240"/>
    </row>
    <row r="64" spans="1:10" ht="19.5" customHeight="1" hidden="1">
      <c r="A64" s="261"/>
      <c r="B64" s="275"/>
      <c r="C64" s="779" t="s">
        <v>944</v>
      </c>
      <c r="D64" s="779"/>
      <c r="E64" s="779"/>
      <c r="F64" s="779"/>
      <c r="G64" s="779"/>
      <c r="H64" s="779"/>
      <c r="I64" s="270"/>
      <c r="J64" s="240"/>
    </row>
    <row r="65" spans="1:10" ht="4.5" customHeight="1" hidden="1">
      <c r="A65" s="261"/>
      <c r="B65" s="275"/>
      <c r="C65" s="282"/>
      <c r="D65" s="282"/>
      <c r="E65" s="282"/>
      <c r="I65" s="270"/>
      <c r="J65" s="240"/>
    </row>
    <row r="66" spans="1:10" ht="21.75" customHeight="1" hidden="1">
      <c r="A66" s="241"/>
      <c r="B66" s="274" t="s">
        <v>901</v>
      </c>
      <c r="C66" s="243" t="s">
        <v>945</v>
      </c>
      <c r="D66" s="243"/>
      <c r="E66" s="243"/>
      <c r="I66" s="270"/>
      <c r="J66" s="240"/>
    </row>
    <row r="67" spans="1:10" ht="39.75" customHeight="1">
      <c r="A67" s="261"/>
      <c r="B67" s="275"/>
      <c r="C67" s="814" t="s">
        <v>1130</v>
      </c>
      <c r="D67" s="814"/>
      <c r="E67" s="814"/>
      <c r="F67" s="814"/>
      <c r="G67" s="814"/>
      <c r="H67" s="814"/>
      <c r="I67" s="270"/>
      <c r="J67" s="240"/>
    </row>
    <row r="68" spans="1:10" ht="19.5" customHeight="1">
      <c r="A68" s="261"/>
      <c r="B68" s="275"/>
      <c r="C68" s="265" t="s">
        <v>946</v>
      </c>
      <c r="D68" s="265"/>
      <c r="E68" s="265"/>
      <c r="I68" s="270"/>
      <c r="J68" s="240"/>
    </row>
    <row r="69" spans="1:10" ht="19.5" customHeight="1">
      <c r="A69" s="261"/>
      <c r="B69" s="275"/>
      <c r="C69" s="265" t="s">
        <v>947</v>
      </c>
      <c r="D69" s="265"/>
      <c r="E69" s="265"/>
      <c r="I69" s="270"/>
      <c r="J69" s="240"/>
    </row>
    <row r="70" spans="1:10" ht="19.5" customHeight="1">
      <c r="A70" s="261"/>
      <c r="B70" s="275"/>
      <c r="C70" s="265" t="s">
        <v>948</v>
      </c>
      <c r="D70" s="265"/>
      <c r="E70" s="265"/>
      <c r="I70" s="270"/>
      <c r="J70" s="240"/>
    </row>
    <row r="71" spans="1:10" ht="4.5" customHeight="1">
      <c r="A71" s="261"/>
      <c r="B71" s="275"/>
      <c r="C71" s="249"/>
      <c r="D71" s="249"/>
      <c r="E71" s="249"/>
      <c r="F71" s="283"/>
      <c r="G71" s="283"/>
      <c r="H71" s="283"/>
      <c r="I71" s="270"/>
      <c r="J71" s="240"/>
    </row>
    <row r="72" spans="1:10" ht="21.75" customHeight="1">
      <c r="A72" s="241"/>
      <c r="B72" s="274" t="s">
        <v>949</v>
      </c>
      <c r="C72" s="243" t="s">
        <v>950</v>
      </c>
      <c r="D72" s="243"/>
      <c r="E72" s="243"/>
      <c r="I72" s="270"/>
      <c r="J72" s="240"/>
    </row>
    <row r="73" spans="1:10" ht="4.5" customHeight="1">
      <c r="A73" s="241"/>
      <c r="B73" s="274"/>
      <c r="C73" s="243"/>
      <c r="D73" s="243"/>
      <c r="E73" s="243"/>
      <c r="I73" s="270"/>
      <c r="J73" s="240"/>
    </row>
    <row r="74" spans="1:10" ht="21.75" customHeight="1">
      <c r="A74" s="241"/>
      <c r="B74" s="274" t="s">
        <v>951</v>
      </c>
      <c r="C74" s="243" t="s">
        <v>952</v>
      </c>
      <c r="D74" s="243"/>
      <c r="E74" s="243"/>
      <c r="I74" s="270"/>
      <c r="J74" s="240"/>
    </row>
    <row r="75" spans="1:10" ht="19.5" customHeight="1">
      <c r="A75" s="261"/>
      <c r="B75" s="275"/>
      <c r="C75" s="265" t="s">
        <v>953</v>
      </c>
      <c r="D75" s="265"/>
      <c r="E75" s="265"/>
      <c r="I75" s="270"/>
      <c r="J75" s="240"/>
    </row>
    <row r="76" spans="1:10" ht="19.5" customHeight="1">
      <c r="A76" s="261"/>
      <c r="B76" s="275"/>
      <c r="C76" s="265" t="s">
        <v>954</v>
      </c>
      <c r="D76" s="265"/>
      <c r="E76" s="265"/>
      <c r="I76" s="270"/>
      <c r="J76" s="240"/>
    </row>
    <row r="77" spans="1:10" ht="19.5" customHeight="1">
      <c r="A77" s="261"/>
      <c r="B77" s="275"/>
      <c r="C77" s="265" t="s">
        <v>955</v>
      </c>
      <c r="D77" s="265"/>
      <c r="E77" s="265"/>
      <c r="I77" s="270"/>
      <c r="J77" s="240"/>
    </row>
    <row r="78" spans="1:10" ht="33" customHeight="1">
      <c r="A78" s="261"/>
      <c r="B78" s="275"/>
      <c r="C78" s="779" t="s">
        <v>956</v>
      </c>
      <c r="D78" s="779"/>
      <c r="E78" s="779"/>
      <c r="F78" s="779"/>
      <c r="G78" s="779"/>
      <c r="H78" s="779"/>
      <c r="I78" s="270"/>
      <c r="J78" s="240"/>
    </row>
    <row r="79" spans="1:10" ht="4.5" customHeight="1">
      <c r="A79" s="261"/>
      <c r="B79" s="275"/>
      <c r="C79" s="249"/>
      <c r="D79" s="249"/>
      <c r="E79" s="249"/>
      <c r="F79" s="283"/>
      <c r="G79" s="283"/>
      <c r="H79" s="283"/>
      <c r="I79" s="270"/>
      <c r="J79" s="240"/>
    </row>
    <row r="80" spans="1:10" ht="21.75" customHeight="1">
      <c r="A80" s="241"/>
      <c r="B80" s="274" t="s">
        <v>957</v>
      </c>
      <c r="C80" s="243" t="s">
        <v>958</v>
      </c>
      <c r="D80" s="243"/>
      <c r="E80" s="243"/>
      <c r="I80" s="270"/>
      <c r="J80" s="240"/>
    </row>
    <row r="81" spans="1:10" ht="4.5" customHeight="1">
      <c r="A81" s="241"/>
      <c r="B81" s="274"/>
      <c r="C81" s="243"/>
      <c r="D81" s="243"/>
      <c r="E81" s="243"/>
      <c r="I81" s="270"/>
      <c r="J81" s="240"/>
    </row>
    <row r="82" spans="1:10" ht="20.25" customHeight="1">
      <c r="A82" s="241"/>
      <c r="B82" s="274" t="s">
        <v>959</v>
      </c>
      <c r="C82" s="243" t="s">
        <v>960</v>
      </c>
      <c r="D82" s="243"/>
      <c r="E82" s="243"/>
      <c r="I82" s="270"/>
      <c r="J82" s="240"/>
    </row>
    <row r="83" spans="1:10" ht="4.5" customHeight="1">
      <c r="A83" s="241"/>
      <c r="B83" s="274"/>
      <c r="C83" s="243"/>
      <c r="D83" s="243"/>
      <c r="E83" s="243"/>
      <c r="I83" s="270"/>
      <c r="J83" s="240"/>
    </row>
    <row r="84" spans="1:10" ht="21.75" customHeight="1">
      <c r="A84" s="241"/>
      <c r="B84" s="274" t="s">
        <v>961</v>
      </c>
      <c r="C84" s="243" t="s">
        <v>962</v>
      </c>
      <c r="D84" s="243"/>
      <c r="E84" s="243"/>
      <c r="I84" s="270"/>
      <c r="J84" s="240"/>
    </row>
    <row r="85" spans="1:10" ht="19.5" customHeight="1">
      <c r="A85" s="261"/>
      <c r="B85" s="275"/>
      <c r="C85" s="265" t="s">
        <v>963</v>
      </c>
      <c r="D85" s="265"/>
      <c r="E85" s="265"/>
      <c r="I85" s="270"/>
      <c r="J85" s="240"/>
    </row>
    <row r="86" spans="1:10" ht="19.5" customHeight="1">
      <c r="A86" s="261"/>
      <c r="B86" s="275"/>
      <c r="C86" s="265" t="s">
        <v>964</v>
      </c>
      <c r="D86" s="265"/>
      <c r="E86" s="265"/>
      <c r="I86" s="270"/>
      <c r="J86" s="240"/>
    </row>
    <row r="87" spans="1:10" ht="19.5" customHeight="1">
      <c r="A87" s="261"/>
      <c r="B87" s="275"/>
      <c r="C87" s="265" t="s">
        <v>965</v>
      </c>
      <c r="D87" s="265"/>
      <c r="E87" s="265"/>
      <c r="I87" s="270"/>
      <c r="J87" s="240"/>
    </row>
    <row r="88" spans="1:10" ht="19.5" customHeight="1">
      <c r="A88" s="261"/>
      <c r="B88" s="275"/>
      <c r="C88" s="265" t="s">
        <v>966</v>
      </c>
      <c r="D88" s="265"/>
      <c r="E88" s="265"/>
      <c r="I88" s="270"/>
      <c r="J88" s="240"/>
    </row>
    <row r="89" spans="1:10" ht="6" customHeight="1">
      <c r="A89" s="261"/>
      <c r="B89" s="275"/>
      <c r="C89" s="249"/>
      <c r="D89" s="249"/>
      <c r="E89" s="249"/>
      <c r="F89" s="283"/>
      <c r="G89" s="283"/>
      <c r="H89" s="283"/>
      <c r="I89" s="270"/>
      <c r="J89" s="240"/>
    </row>
    <row r="90" spans="1:10" ht="21.75" customHeight="1">
      <c r="A90" s="241"/>
      <c r="B90" s="274" t="s">
        <v>967</v>
      </c>
      <c r="C90" s="243" t="s">
        <v>968</v>
      </c>
      <c r="D90" s="243"/>
      <c r="E90" s="243"/>
      <c r="I90" s="270"/>
      <c r="J90" s="240"/>
    </row>
    <row r="91" spans="1:10" ht="45.75" customHeight="1">
      <c r="A91" s="261"/>
      <c r="B91" s="275"/>
      <c r="C91" s="788" t="s">
        <v>969</v>
      </c>
      <c r="D91" s="788"/>
      <c r="E91" s="788"/>
      <c r="F91" s="789"/>
      <c r="G91" s="789"/>
      <c r="H91" s="789"/>
      <c r="I91" s="270"/>
      <c r="J91" s="240"/>
    </row>
    <row r="92" spans="1:10" ht="90" customHeight="1" hidden="1">
      <c r="A92" s="261"/>
      <c r="B92" s="275"/>
      <c r="C92" s="788" t="s">
        <v>970</v>
      </c>
      <c r="D92" s="788"/>
      <c r="E92" s="788"/>
      <c r="F92" s="789"/>
      <c r="G92" s="789"/>
      <c r="H92" s="789"/>
      <c r="I92" s="270"/>
      <c r="J92" s="240"/>
    </row>
    <row r="93" spans="1:10" ht="34.5" customHeight="1" hidden="1">
      <c r="A93" s="261"/>
      <c r="B93" s="275"/>
      <c r="C93" s="788" t="s">
        <v>971</v>
      </c>
      <c r="D93" s="788"/>
      <c r="E93" s="788"/>
      <c r="F93" s="789"/>
      <c r="G93" s="789"/>
      <c r="H93" s="789"/>
      <c r="I93" s="270"/>
      <c r="J93" s="240"/>
    </row>
    <row r="94" spans="1:10" ht="34.5" customHeight="1" hidden="1">
      <c r="A94" s="261"/>
      <c r="B94" s="275"/>
      <c r="C94" s="788" t="s">
        <v>972</v>
      </c>
      <c r="D94" s="788"/>
      <c r="E94" s="788"/>
      <c r="F94" s="789"/>
      <c r="G94" s="789"/>
      <c r="H94" s="789"/>
      <c r="I94" s="270"/>
      <c r="J94" s="240"/>
    </row>
    <row r="95" spans="1:10" ht="4.5" customHeight="1">
      <c r="A95" s="261"/>
      <c r="B95" s="275"/>
      <c r="C95" s="249"/>
      <c r="D95" s="249"/>
      <c r="E95" s="249"/>
      <c r="F95" s="283"/>
      <c r="G95" s="283"/>
      <c r="H95" s="283"/>
      <c r="I95" s="270"/>
      <c r="J95" s="240"/>
    </row>
    <row r="96" spans="1:10" ht="21.75" customHeight="1">
      <c r="A96" s="241"/>
      <c r="B96" s="274" t="s">
        <v>973</v>
      </c>
      <c r="C96" s="243" t="s">
        <v>974</v>
      </c>
      <c r="D96" s="243"/>
      <c r="E96" s="243"/>
      <c r="I96" s="270"/>
      <c r="J96" s="240"/>
    </row>
    <row r="97" spans="1:10" ht="4.5" customHeight="1">
      <c r="A97" s="241"/>
      <c r="B97" s="274"/>
      <c r="C97" s="243"/>
      <c r="D97" s="243"/>
      <c r="E97" s="243"/>
      <c r="I97" s="270"/>
      <c r="J97" s="240"/>
    </row>
    <row r="98" spans="1:10" ht="34.5" customHeight="1">
      <c r="A98" s="241"/>
      <c r="B98" s="284" t="s">
        <v>975</v>
      </c>
      <c r="C98" s="813" t="s">
        <v>976</v>
      </c>
      <c r="D98" s="813"/>
      <c r="E98" s="813"/>
      <c r="F98" s="813"/>
      <c r="G98" s="813"/>
      <c r="H98" s="813"/>
      <c r="I98" s="270"/>
      <c r="J98" s="240"/>
    </row>
    <row r="99" spans="1:10" ht="4.5" customHeight="1">
      <c r="A99" s="241"/>
      <c r="B99" s="274"/>
      <c r="C99" s="285"/>
      <c r="D99" s="285"/>
      <c r="E99" s="285"/>
      <c r="F99" s="285"/>
      <c r="G99" s="285"/>
      <c r="H99" s="285"/>
      <c r="I99" s="270"/>
      <c r="J99" s="240"/>
    </row>
    <row r="100" spans="1:10" ht="21.75" customHeight="1">
      <c r="A100" s="241"/>
      <c r="B100" s="274" t="s">
        <v>977</v>
      </c>
      <c r="C100" s="243" t="s">
        <v>978</v>
      </c>
      <c r="D100" s="243"/>
      <c r="E100" s="243"/>
      <c r="I100" s="270"/>
      <c r="J100" s="240"/>
    </row>
    <row r="101" spans="1:10" ht="4.5" customHeight="1">
      <c r="A101" s="241"/>
      <c r="B101" s="274"/>
      <c r="C101" s="243"/>
      <c r="D101" s="243"/>
      <c r="E101" s="243"/>
      <c r="I101" s="270"/>
      <c r="J101" s="240"/>
    </row>
    <row r="102" spans="1:10" ht="21.75" customHeight="1">
      <c r="A102" s="241"/>
      <c r="B102" s="274" t="s">
        <v>979</v>
      </c>
      <c r="C102" s="243" t="s">
        <v>980</v>
      </c>
      <c r="D102" s="243"/>
      <c r="E102" s="243"/>
      <c r="I102" s="270"/>
      <c r="J102" s="240"/>
    </row>
    <row r="103" spans="1:10" ht="3.75" customHeight="1">
      <c r="A103" s="261"/>
      <c r="B103" s="275"/>
      <c r="C103" s="265"/>
      <c r="D103" s="265"/>
      <c r="E103" s="265"/>
      <c r="I103" s="270"/>
      <c r="J103" s="240"/>
    </row>
    <row r="104" spans="1:9" s="243" customFormat="1" ht="19.5" customHeight="1">
      <c r="A104" s="241"/>
      <c r="B104" s="274"/>
      <c r="C104" s="286" t="s">
        <v>981</v>
      </c>
      <c r="D104" s="287"/>
      <c r="E104" s="287"/>
      <c r="F104" s="257"/>
      <c r="G104" s="268"/>
      <c r="H104" s="268"/>
      <c r="I104" s="270"/>
    </row>
    <row r="105" spans="1:9" s="243" customFormat="1" ht="6" customHeight="1">
      <c r="A105" s="241"/>
      <c r="B105" s="274"/>
      <c r="C105" s="286"/>
      <c r="D105" s="287"/>
      <c r="E105" s="287"/>
      <c r="F105" s="257"/>
      <c r="G105" s="268"/>
      <c r="H105" s="268"/>
      <c r="I105" s="270"/>
    </row>
    <row r="106" spans="1:9" s="243" customFormat="1" ht="19.5" customHeight="1">
      <c r="A106" s="241"/>
      <c r="B106" s="274" t="s">
        <v>716</v>
      </c>
      <c r="C106" s="286" t="s">
        <v>982</v>
      </c>
      <c r="D106" s="287"/>
      <c r="E106" s="287"/>
      <c r="F106" s="257"/>
      <c r="G106" s="268"/>
      <c r="H106" s="268"/>
      <c r="I106" s="270"/>
    </row>
    <row r="107" spans="1:10" ht="39" customHeight="1">
      <c r="A107" s="261"/>
      <c r="B107" s="275"/>
      <c r="C107" s="788" t="s">
        <v>983</v>
      </c>
      <c r="D107" s="788"/>
      <c r="E107" s="788"/>
      <c r="F107" s="789"/>
      <c r="G107" s="789"/>
      <c r="H107" s="789"/>
      <c r="I107" s="270"/>
      <c r="J107" s="240"/>
    </row>
    <row r="108" spans="1:9" s="243" customFormat="1" ht="52.5" customHeight="1">
      <c r="A108" s="241"/>
      <c r="B108" s="284" t="s">
        <v>719</v>
      </c>
      <c r="C108" s="809" t="s">
        <v>1132</v>
      </c>
      <c r="D108" s="809"/>
      <c r="E108" s="809"/>
      <c r="F108" s="808"/>
      <c r="G108" s="808"/>
      <c r="H108" s="808"/>
      <c r="I108" s="270"/>
    </row>
    <row r="109" spans="1:9" s="243" customFormat="1" ht="4.5" customHeight="1">
      <c r="A109" s="241"/>
      <c r="B109" s="274"/>
      <c r="C109" s="288"/>
      <c r="D109" s="288"/>
      <c r="E109" s="288"/>
      <c r="F109" s="289"/>
      <c r="G109" s="289"/>
      <c r="H109" s="289"/>
      <c r="I109" s="270"/>
    </row>
    <row r="110" spans="1:9" s="243" customFormat="1" ht="54.75" customHeight="1">
      <c r="A110" s="241"/>
      <c r="B110" s="284" t="s">
        <v>896</v>
      </c>
      <c r="C110" s="808" t="s">
        <v>1131</v>
      </c>
      <c r="D110" s="809"/>
      <c r="E110" s="809"/>
      <c r="F110" s="808"/>
      <c r="G110" s="808"/>
      <c r="H110" s="808"/>
      <c r="I110" s="270"/>
    </row>
    <row r="111" spans="1:10" ht="19.5" customHeight="1">
      <c r="A111" s="261"/>
      <c r="B111" s="275"/>
      <c r="C111" s="265" t="s">
        <v>984</v>
      </c>
      <c r="D111" s="265"/>
      <c r="E111" s="265"/>
      <c r="I111" s="270"/>
      <c r="J111" s="240"/>
    </row>
    <row r="112" spans="1:9" s="243" customFormat="1" ht="63" customHeight="1">
      <c r="A112" s="241"/>
      <c r="B112" s="284" t="s">
        <v>899</v>
      </c>
      <c r="C112" s="808" t="s">
        <v>666</v>
      </c>
      <c r="D112" s="809"/>
      <c r="E112" s="809"/>
      <c r="F112" s="808"/>
      <c r="G112" s="808"/>
      <c r="H112" s="808"/>
      <c r="I112" s="270"/>
    </row>
    <row r="113" spans="1:10" ht="19.5" customHeight="1">
      <c r="A113" s="261"/>
      <c r="B113" s="275"/>
      <c r="C113" s="265" t="s">
        <v>984</v>
      </c>
      <c r="D113" s="265"/>
      <c r="E113" s="265"/>
      <c r="I113" s="270"/>
      <c r="J113" s="240"/>
    </row>
    <row r="114" spans="1:9" s="243" customFormat="1" ht="19.5" customHeight="1">
      <c r="A114" s="241"/>
      <c r="B114" s="284" t="s">
        <v>901</v>
      </c>
      <c r="C114" s="775" t="s">
        <v>985</v>
      </c>
      <c r="D114" s="776"/>
      <c r="E114" s="776"/>
      <c r="F114" s="775"/>
      <c r="G114" s="775"/>
      <c r="H114" s="775"/>
      <c r="I114" s="270"/>
    </row>
    <row r="115" spans="1:10" ht="19.5" customHeight="1">
      <c r="A115" s="261"/>
      <c r="B115" s="275"/>
      <c r="C115" s="265" t="s">
        <v>984</v>
      </c>
      <c r="D115" s="265"/>
      <c r="E115" s="265"/>
      <c r="I115" s="270"/>
      <c r="J115" s="240"/>
    </row>
    <row r="116" spans="1:9" s="243" customFormat="1" ht="35.25" customHeight="1">
      <c r="A116" s="241"/>
      <c r="B116" s="274" t="s">
        <v>949</v>
      </c>
      <c r="C116" s="775" t="s">
        <v>986</v>
      </c>
      <c r="D116" s="776"/>
      <c r="E116" s="776"/>
      <c r="F116" s="775"/>
      <c r="G116" s="775"/>
      <c r="H116" s="775"/>
      <c r="I116" s="270"/>
    </row>
    <row r="117" spans="1:9" s="243" customFormat="1" ht="18" customHeight="1">
      <c r="A117" s="241"/>
      <c r="B117" s="284"/>
      <c r="C117" s="290" t="s">
        <v>667</v>
      </c>
      <c r="D117" s="288"/>
      <c r="E117" s="288"/>
      <c r="F117" s="289"/>
      <c r="G117" s="289"/>
      <c r="H117" s="289"/>
      <c r="I117" s="270"/>
    </row>
    <row r="118" spans="1:10" ht="19.5" customHeight="1">
      <c r="A118" s="261"/>
      <c r="B118" s="275"/>
      <c r="C118" s="265" t="s">
        <v>987</v>
      </c>
      <c r="D118" s="265"/>
      <c r="E118" s="265"/>
      <c r="I118" s="270"/>
      <c r="J118" s="240"/>
    </row>
    <row r="119" spans="1:9" s="243" customFormat="1" ht="38.25" customHeight="1">
      <c r="A119" s="241"/>
      <c r="B119" s="284" t="s">
        <v>951</v>
      </c>
      <c r="C119" s="775" t="s">
        <v>988</v>
      </c>
      <c r="D119" s="776"/>
      <c r="E119" s="776"/>
      <c r="F119" s="775"/>
      <c r="G119" s="775"/>
      <c r="H119" s="775"/>
      <c r="I119" s="270"/>
    </row>
    <row r="120" spans="1:10" ht="7.5" customHeight="1">
      <c r="A120" s="261"/>
      <c r="B120" s="275"/>
      <c r="C120" s="265"/>
      <c r="D120" s="265"/>
      <c r="E120" s="265"/>
      <c r="I120" s="270"/>
      <c r="J120" s="240"/>
    </row>
    <row r="121" spans="1:9" s="243" customFormat="1" ht="34.5" customHeight="1">
      <c r="A121" s="241"/>
      <c r="B121" s="284" t="s">
        <v>957</v>
      </c>
      <c r="C121" s="775" t="s">
        <v>989</v>
      </c>
      <c r="D121" s="776"/>
      <c r="E121" s="776"/>
      <c r="F121" s="775"/>
      <c r="G121" s="775"/>
      <c r="H121" s="775"/>
      <c r="I121" s="270"/>
    </row>
    <row r="122" spans="1:10" ht="19.5" customHeight="1">
      <c r="A122" s="261"/>
      <c r="B122" s="275"/>
      <c r="C122" s="265" t="s">
        <v>984</v>
      </c>
      <c r="D122" s="265"/>
      <c r="E122" s="265"/>
      <c r="I122" s="270"/>
      <c r="J122" s="240"/>
    </row>
    <row r="123" spans="1:9" s="243" customFormat="1" ht="36.75" customHeight="1">
      <c r="A123" s="241"/>
      <c r="B123" s="284" t="s">
        <v>959</v>
      </c>
      <c r="C123" s="775" t="s">
        <v>990</v>
      </c>
      <c r="D123" s="776"/>
      <c r="E123" s="776"/>
      <c r="F123" s="775"/>
      <c r="G123" s="775"/>
      <c r="H123" s="775"/>
      <c r="I123" s="270"/>
    </row>
    <row r="124" spans="1:10" ht="19.5" customHeight="1">
      <c r="A124" s="261"/>
      <c r="B124" s="275"/>
      <c r="C124" s="265" t="s">
        <v>984</v>
      </c>
      <c r="D124" s="265"/>
      <c r="E124" s="265"/>
      <c r="I124" s="270"/>
      <c r="J124" s="240"/>
    </row>
    <row r="125" spans="1:9" s="243" customFormat="1" ht="21" customHeight="1">
      <c r="A125" s="241"/>
      <c r="B125" s="284" t="s">
        <v>961</v>
      </c>
      <c r="C125" s="775" t="s">
        <v>991</v>
      </c>
      <c r="D125" s="776"/>
      <c r="E125" s="776"/>
      <c r="F125" s="775"/>
      <c r="G125" s="775"/>
      <c r="H125" s="775"/>
      <c r="I125" s="270"/>
    </row>
    <row r="126" spans="1:10" ht="4.5" customHeight="1">
      <c r="A126" s="261"/>
      <c r="B126" s="275"/>
      <c r="C126" s="265"/>
      <c r="D126" s="265"/>
      <c r="E126" s="265"/>
      <c r="I126" s="270"/>
      <c r="J126" s="240"/>
    </row>
    <row r="127" spans="1:5" ht="24.75" customHeight="1">
      <c r="A127" s="241" t="s">
        <v>992</v>
      </c>
      <c r="B127" s="242"/>
      <c r="C127" s="243" t="s">
        <v>993</v>
      </c>
      <c r="D127" s="243"/>
      <c r="E127" s="243"/>
    </row>
    <row r="128" spans="1:5" ht="21.75" customHeight="1">
      <c r="A128" s="241"/>
      <c r="B128" s="291" t="s">
        <v>994</v>
      </c>
      <c r="C128" s="243" t="s">
        <v>995</v>
      </c>
      <c r="D128" s="243"/>
      <c r="E128" s="243"/>
    </row>
    <row r="129" spans="1:8" ht="19.5" customHeight="1">
      <c r="A129" s="241"/>
      <c r="B129" s="242"/>
      <c r="C129" s="292" t="s">
        <v>996</v>
      </c>
      <c r="D129" s="292"/>
      <c r="E129" s="292"/>
      <c r="F129" s="293" t="s">
        <v>997</v>
      </c>
      <c r="G129" s="668" t="s">
        <v>662</v>
      </c>
      <c r="H129" s="295">
        <v>39448</v>
      </c>
    </row>
    <row r="130" spans="1:10" s="298" customFormat="1" ht="19.5" customHeight="1">
      <c r="A130" s="296"/>
      <c r="B130" s="297" t="s">
        <v>999</v>
      </c>
      <c r="C130" s="298" t="s">
        <v>1000</v>
      </c>
      <c r="F130" s="299"/>
      <c r="G130" s="300">
        <v>1395569521</v>
      </c>
      <c r="H130" s="300">
        <v>453679700</v>
      </c>
      <c r="I130" s="239"/>
      <c r="J130" s="301"/>
    </row>
    <row r="131" spans="1:10" s="298" customFormat="1" ht="19.5" customHeight="1">
      <c r="A131" s="296"/>
      <c r="B131" s="297" t="s">
        <v>1001</v>
      </c>
      <c r="C131" s="298" t="s">
        <v>1002</v>
      </c>
      <c r="F131" s="302">
        <f>F134+F140+F143+F146</f>
        <v>188681.49</v>
      </c>
      <c r="G131" s="303">
        <f>G132+G135+G138+G141+G144</f>
        <v>89200910149</v>
      </c>
      <c r="H131" s="303">
        <f>H132+H135+H138+H141+H144</f>
        <v>11153315233</v>
      </c>
      <c r="I131" s="239"/>
      <c r="J131" s="301"/>
    </row>
    <row r="132" spans="1:10" s="298" customFormat="1" ht="19.5" customHeight="1">
      <c r="A132" s="261"/>
      <c r="B132" s="266"/>
      <c r="C132" s="304" t="s">
        <v>668</v>
      </c>
      <c r="D132" s="304"/>
      <c r="E132" s="304"/>
      <c r="F132" s="266"/>
      <c r="G132" s="305">
        <f>SUM(G133+G134)</f>
        <v>11848116973</v>
      </c>
      <c r="H132" s="305">
        <f>H133+H134</f>
        <v>8979644205</v>
      </c>
      <c r="I132" s="239"/>
      <c r="J132" s="301"/>
    </row>
    <row r="133" spans="1:10" s="298" customFormat="1" ht="19.5" customHeight="1">
      <c r="A133" s="261"/>
      <c r="B133" s="266"/>
      <c r="C133" s="306" t="s">
        <v>1003</v>
      </c>
      <c r="D133" s="306"/>
      <c r="E133" s="306"/>
      <c r="F133" s="266"/>
      <c r="G133" s="305">
        <v>10922376909</v>
      </c>
      <c r="H133" s="305">
        <v>3224194901</v>
      </c>
      <c r="I133" s="239"/>
      <c r="J133" s="301"/>
    </row>
    <row r="134" spans="1:10" s="298" customFormat="1" ht="19.5" customHeight="1">
      <c r="A134" s="261"/>
      <c r="B134" s="266"/>
      <c r="C134" s="306" t="s">
        <v>1004</v>
      </c>
      <c r="D134" s="306"/>
      <c r="E134" s="306"/>
      <c r="F134" s="307">
        <v>57652.71</v>
      </c>
      <c r="G134" s="305">
        <v>925740064</v>
      </c>
      <c r="H134" s="305">
        <v>5755449304</v>
      </c>
      <c r="I134" s="239"/>
      <c r="J134" s="301"/>
    </row>
    <row r="135" spans="1:10" s="298" customFormat="1" ht="19.5" customHeight="1">
      <c r="A135" s="261"/>
      <c r="B135" s="266"/>
      <c r="C135" s="304" t="s">
        <v>669</v>
      </c>
      <c r="D135" s="304"/>
      <c r="E135" s="304"/>
      <c r="F135" s="266"/>
      <c r="G135" s="305">
        <f>G136+G137</f>
        <v>68391097015</v>
      </c>
      <c r="H135" s="305">
        <f>H136+H137</f>
        <v>1006500</v>
      </c>
      <c r="I135" s="239"/>
      <c r="J135" s="301"/>
    </row>
    <row r="136" spans="1:10" s="298" customFormat="1" ht="19.5" customHeight="1">
      <c r="A136" s="261"/>
      <c r="B136" s="266"/>
      <c r="C136" s="306" t="s">
        <v>1003</v>
      </c>
      <c r="D136" s="306"/>
      <c r="E136" s="306"/>
      <c r="F136" s="266"/>
      <c r="G136" s="305">
        <v>68391097015</v>
      </c>
      <c r="H136" s="305">
        <v>1006500</v>
      </c>
      <c r="I136" s="239"/>
      <c r="J136" s="301"/>
    </row>
    <row r="137" spans="1:10" s="298" customFormat="1" ht="19.5" customHeight="1">
      <c r="A137" s="261"/>
      <c r="B137" s="266"/>
      <c r="C137" s="306" t="s">
        <v>1004</v>
      </c>
      <c r="D137" s="306"/>
      <c r="E137" s="306"/>
      <c r="F137" s="307"/>
      <c r="G137" s="305"/>
      <c r="H137" s="305"/>
      <c r="I137" s="239"/>
      <c r="J137" s="301"/>
    </row>
    <row r="138" spans="1:10" s="298" customFormat="1" ht="19.5" customHeight="1">
      <c r="A138" s="261"/>
      <c r="B138" s="266"/>
      <c r="C138" s="304" t="s">
        <v>670</v>
      </c>
      <c r="D138" s="304"/>
      <c r="E138" s="304"/>
      <c r="F138" s="266"/>
      <c r="G138" s="305">
        <f>G139+G140</f>
        <v>7190433839</v>
      </c>
      <c r="H138" s="305">
        <f>H139+H140</f>
        <v>708880068</v>
      </c>
      <c r="I138" s="239"/>
      <c r="J138" s="301"/>
    </row>
    <row r="139" spans="1:10" s="298" customFormat="1" ht="19.5" customHeight="1">
      <c r="A139" s="261"/>
      <c r="B139" s="266"/>
      <c r="C139" s="306" t="s">
        <v>1003</v>
      </c>
      <c r="D139" s="306"/>
      <c r="E139" s="306"/>
      <c r="F139" s="266"/>
      <c r="G139" s="305">
        <v>5909182327</v>
      </c>
      <c r="H139" s="305">
        <v>527668631</v>
      </c>
      <c r="I139" s="239"/>
      <c r="J139" s="301"/>
    </row>
    <row r="140" spans="1:10" s="298" customFormat="1" ht="19.5" customHeight="1">
      <c r="A140" s="261"/>
      <c r="B140" s="266"/>
      <c r="C140" s="306" t="s">
        <v>1004</v>
      </c>
      <c r="D140" s="306"/>
      <c r="E140" s="306"/>
      <c r="F140" s="307">
        <v>80640.98</v>
      </c>
      <c r="G140" s="305">
        <v>1281251512</v>
      </c>
      <c r="H140" s="305">
        <v>181211437</v>
      </c>
      <c r="I140" s="239"/>
      <c r="J140" s="301"/>
    </row>
    <row r="141" spans="1:8" ht="19.5" customHeight="1">
      <c r="A141" s="261"/>
      <c r="C141" s="304" t="s">
        <v>1005</v>
      </c>
      <c r="D141" s="304"/>
      <c r="E141" s="304"/>
      <c r="F141" s="266"/>
      <c r="G141" s="305">
        <f>G142+G143</f>
        <v>1770762322</v>
      </c>
      <c r="H141" s="305">
        <f>H142+H143</f>
        <v>1463284460</v>
      </c>
    </row>
    <row r="142" spans="1:8" ht="19.5" customHeight="1">
      <c r="A142" s="261"/>
      <c r="C142" s="306" t="s">
        <v>1003</v>
      </c>
      <c r="D142" s="306"/>
      <c r="E142" s="306"/>
      <c r="F142" s="266"/>
      <c r="G142" s="305">
        <v>969454620</v>
      </c>
      <c r="H142" s="305">
        <v>308224238</v>
      </c>
    </row>
    <row r="143" spans="1:8" ht="19.5" customHeight="1">
      <c r="A143" s="261"/>
      <c r="C143" s="306" t="s">
        <v>1004</v>
      </c>
      <c r="D143" s="306"/>
      <c r="E143" s="306"/>
      <c r="F143" s="307">
        <v>50387.8</v>
      </c>
      <c r="G143" s="305">
        <v>801307702</v>
      </c>
      <c r="H143" s="305">
        <v>1155060222</v>
      </c>
    </row>
    <row r="144" spans="1:8" ht="19.5" customHeight="1">
      <c r="A144" s="261"/>
      <c r="C144" s="304" t="s">
        <v>1391</v>
      </c>
      <c r="D144" s="306"/>
      <c r="E144" s="306"/>
      <c r="F144" s="307"/>
      <c r="G144" s="305">
        <f>SUM(G145:G146)</f>
        <v>500000</v>
      </c>
      <c r="H144" s="305">
        <f>SUM(H145:H146)</f>
        <v>500000</v>
      </c>
    </row>
    <row r="145" spans="1:8" ht="19.5" customHeight="1">
      <c r="A145" s="261"/>
      <c r="C145" s="306" t="s">
        <v>1003</v>
      </c>
      <c r="D145" s="306"/>
      <c r="E145" s="306"/>
      <c r="F145" s="307"/>
      <c r="G145" s="305">
        <v>500000</v>
      </c>
      <c r="H145" s="305">
        <v>500000</v>
      </c>
    </row>
    <row r="146" spans="1:8" ht="19.5" customHeight="1">
      <c r="A146" s="261"/>
      <c r="C146" s="306" t="s">
        <v>1004</v>
      </c>
      <c r="D146" s="306"/>
      <c r="E146" s="306"/>
      <c r="F146" s="307"/>
      <c r="G146" s="305"/>
      <c r="H146" s="305"/>
    </row>
    <row r="147" spans="1:10" s="298" customFormat="1" ht="19.5" customHeight="1">
      <c r="A147" s="296"/>
      <c r="B147" s="297" t="s">
        <v>1006</v>
      </c>
      <c r="C147" s="298" t="s">
        <v>1007</v>
      </c>
      <c r="F147" s="307"/>
      <c r="G147" s="305"/>
      <c r="H147" s="303"/>
      <c r="I147" s="239">
        <f>G148-'[2]TS'!G8</f>
        <v>75644704277</v>
      </c>
      <c r="J147" s="301"/>
    </row>
    <row r="148" spans="1:9" ht="19.5" customHeight="1" thickBot="1">
      <c r="A148" s="261"/>
      <c r="C148" s="309" t="s">
        <v>1008</v>
      </c>
      <c r="D148" s="309"/>
      <c r="E148" s="309"/>
      <c r="F148" s="310">
        <f>+F147+F131+F130</f>
        <v>188681.49</v>
      </c>
      <c r="G148" s="311">
        <f>+G147+G131+G130</f>
        <v>90596479670</v>
      </c>
      <c r="H148" s="311">
        <f>+H147+H131+H130</f>
        <v>11606994933</v>
      </c>
      <c r="I148" s="239">
        <f>G148-'[2]TS'!G8</f>
        <v>75644704277</v>
      </c>
    </row>
    <row r="149" spans="1:10" s="298" customFormat="1" ht="19.5" customHeight="1" thickTop="1">
      <c r="A149" s="296"/>
      <c r="B149" s="308"/>
      <c r="C149" s="312" t="s">
        <v>671</v>
      </c>
      <c r="D149" s="312"/>
      <c r="E149" s="312"/>
      <c r="F149" s="313"/>
      <c r="G149" s="314"/>
      <c r="H149" s="315"/>
      <c r="I149" s="239"/>
      <c r="J149" s="301"/>
    </row>
    <row r="150" spans="1:8" ht="4.5" customHeight="1">
      <c r="A150" s="250"/>
      <c r="B150" s="251"/>
      <c r="C150" s="252"/>
      <c r="D150" s="252"/>
      <c r="E150" s="252"/>
      <c r="F150" s="253"/>
      <c r="G150" s="253"/>
      <c r="H150" s="253"/>
    </row>
    <row r="151" spans="1:5" ht="21.75" customHeight="1" hidden="1">
      <c r="A151" s="241"/>
      <c r="B151" s="291" t="str">
        <f>'[2]TS'!F14</f>
        <v>VI.02</v>
      </c>
      <c r="C151" s="243" t="s">
        <v>1009</v>
      </c>
      <c r="D151" s="243"/>
      <c r="E151" s="243"/>
    </row>
    <row r="152" spans="1:8" ht="19.5" customHeight="1" hidden="1">
      <c r="A152" s="241"/>
      <c r="B152" s="242"/>
      <c r="C152" s="292" t="s">
        <v>996</v>
      </c>
      <c r="D152" s="292"/>
      <c r="E152" s="292"/>
      <c r="F152" s="316"/>
      <c r="G152" s="317" t="s">
        <v>1010</v>
      </c>
      <c r="H152" s="317" t="s">
        <v>1011</v>
      </c>
    </row>
    <row r="153" spans="1:10" s="298" customFormat="1" ht="19.5" customHeight="1" hidden="1">
      <c r="A153" s="296"/>
      <c r="B153" s="297" t="s">
        <v>999</v>
      </c>
      <c r="C153" s="298" t="s">
        <v>1012</v>
      </c>
      <c r="F153" s="299"/>
      <c r="G153" s="300">
        <v>0</v>
      </c>
      <c r="H153" s="300">
        <v>0</v>
      </c>
      <c r="I153" s="239"/>
      <c r="J153" s="318"/>
    </row>
    <row r="154" spans="1:10" s="298" customFormat="1" ht="19.5" customHeight="1" hidden="1">
      <c r="A154" s="296"/>
      <c r="B154" s="297" t="s">
        <v>1001</v>
      </c>
      <c r="C154" s="312" t="s">
        <v>1013</v>
      </c>
      <c r="D154" s="312"/>
      <c r="E154" s="312"/>
      <c r="F154" s="319"/>
      <c r="G154" s="320">
        <v>0</v>
      </c>
      <c r="H154" s="320">
        <v>0</v>
      </c>
      <c r="I154" s="321"/>
      <c r="J154" s="318"/>
    </row>
    <row r="155" spans="1:10" s="298" customFormat="1" ht="19.5" customHeight="1" hidden="1">
      <c r="A155" s="297"/>
      <c r="B155" s="297" t="s">
        <v>1006</v>
      </c>
      <c r="C155" s="298" t="s">
        <v>1014</v>
      </c>
      <c r="F155" s="299"/>
      <c r="G155" s="300">
        <v>0</v>
      </c>
      <c r="H155" s="300">
        <v>0</v>
      </c>
      <c r="I155" s="239">
        <f>G156-'[2]TS'!G10</f>
        <v>0</v>
      </c>
      <c r="J155" s="318"/>
    </row>
    <row r="156" spans="1:9" ht="19.5" customHeight="1" hidden="1" thickBot="1">
      <c r="A156" s="241"/>
      <c r="B156" s="242"/>
      <c r="C156" s="309" t="s">
        <v>1008</v>
      </c>
      <c r="D156" s="309"/>
      <c r="E156" s="309"/>
      <c r="F156" s="311"/>
      <c r="G156" s="322">
        <f>+G153+G154+G155</f>
        <v>0</v>
      </c>
      <c r="H156" s="322">
        <f>+H153+H154+H155</f>
        <v>0</v>
      </c>
      <c r="I156" s="239">
        <f>H156-'[2]TS'!H10</f>
        <v>0</v>
      </c>
    </row>
    <row r="157" spans="1:8" ht="4.5" customHeight="1">
      <c r="A157" s="250"/>
      <c r="B157" s="251"/>
      <c r="C157" s="252"/>
      <c r="D157" s="252"/>
      <c r="E157" s="252"/>
      <c r="F157" s="253"/>
      <c r="G157" s="253"/>
      <c r="H157" s="253"/>
    </row>
    <row r="158" spans="1:5" ht="21.75" customHeight="1">
      <c r="A158" s="241"/>
      <c r="B158" s="246" t="s">
        <v>1015</v>
      </c>
      <c r="C158" s="243" t="s">
        <v>1016</v>
      </c>
      <c r="D158" s="243"/>
      <c r="E158" s="243"/>
    </row>
    <row r="159" spans="1:9" ht="19.5" customHeight="1">
      <c r="A159" s="241"/>
      <c r="B159" s="242"/>
      <c r="C159" s="292" t="s">
        <v>996</v>
      </c>
      <c r="D159" s="292"/>
      <c r="E159" s="292"/>
      <c r="F159" s="293" t="s">
        <v>997</v>
      </c>
      <c r="G159" s="294" t="str">
        <f>G129</f>
        <v>31/03/2008</v>
      </c>
      <c r="H159" s="295">
        <f>H129</f>
        <v>39448</v>
      </c>
      <c r="I159" s="323"/>
    </row>
    <row r="160" spans="1:8" ht="19.5" customHeight="1">
      <c r="A160" s="241"/>
      <c r="B160" s="297" t="s">
        <v>999</v>
      </c>
      <c r="C160" s="298" t="s">
        <v>1016</v>
      </c>
      <c r="D160" s="235"/>
      <c r="E160" s="235"/>
      <c r="F160" s="324"/>
      <c r="G160" s="320">
        <f>G161+G315+G317</f>
        <v>192010705963</v>
      </c>
      <c r="H160" s="320">
        <f>H161+H315+H317</f>
        <v>154782897150</v>
      </c>
    </row>
    <row r="161" spans="1:8" ht="19.5" customHeight="1">
      <c r="A161" s="241"/>
      <c r="B161" s="242"/>
      <c r="C161" s="325" t="s">
        <v>1017</v>
      </c>
      <c r="D161" s="235"/>
      <c r="E161" s="235"/>
      <c r="F161" s="324"/>
      <c r="G161" s="313">
        <f>SUM(G162:G314)</f>
        <v>190535712234</v>
      </c>
      <c r="H161" s="313">
        <f>SUM(H162:H314)</f>
        <v>153228218334</v>
      </c>
    </row>
    <row r="162" spans="1:8" ht="19.5" customHeight="1">
      <c r="A162" s="241"/>
      <c r="B162" s="242"/>
      <c r="C162" s="598" t="s">
        <v>286</v>
      </c>
      <c r="D162" s="235"/>
      <c r="E162" s="235"/>
      <c r="F162" s="324"/>
      <c r="G162" s="602">
        <v>16370855877</v>
      </c>
      <c r="H162" s="602">
        <v>12914287788</v>
      </c>
    </row>
    <row r="163" spans="1:8" ht="19.5" customHeight="1">
      <c r="A163" s="241"/>
      <c r="B163" s="242"/>
      <c r="C163" s="598" t="s">
        <v>155</v>
      </c>
      <c r="D163" s="235"/>
      <c r="E163" s="235"/>
      <c r="F163" s="324"/>
      <c r="G163" s="602">
        <v>13104013999</v>
      </c>
      <c r="H163" s="602">
        <v>9707812529</v>
      </c>
    </row>
    <row r="164" spans="1:8" ht="19.5" customHeight="1">
      <c r="A164" s="241"/>
      <c r="B164" s="242"/>
      <c r="C164" s="598" t="s">
        <v>1339</v>
      </c>
      <c r="D164" s="235"/>
      <c r="E164" s="235"/>
      <c r="F164" s="324"/>
      <c r="G164" s="602">
        <v>10558618217</v>
      </c>
      <c r="H164" s="602">
        <v>6768026174</v>
      </c>
    </row>
    <row r="165" spans="1:8" ht="19.5" customHeight="1">
      <c r="A165" s="241"/>
      <c r="B165" s="242"/>
      <c r="C165" s="598" t="s">
        <v>160</v>
      </c>
      <c r="D165" s="235"/>
      <c r="E165" s="235"/>
      <c r="F165" s="324"/>
      <c r="G165" s="602">
        <v>10144714832</v>
      </c>
      <c r="H165" s="602">
        <v>6237321652</v>
      </c>
    </row>
    <row r="166" spans="1:8" ht="19.5" customHeight="1">
      <c r="A166" s="241"/>
      <c r="B166" s="242"/>
      <c r="C166" s="598" t="s">
        <v>1106</v>
      </c>
      <c r="D166" s="235"/>
      <c r="E166" s="235"/>
      <c r="F166" s="324"/>
      <c r="G166" s="602">
        <v>9779156456</v>
      </c>
      <c r="H166" s="602">
        <v>7018769234</v>
      </c>
    </row>
    <row r="167" spans="1:8" ht="19.5" customHeight="1">
      <c r="A167" s="241"/>
      <c r="B167" s="242"/>
      <c r="C167" s="598" t="s">
        <v>164</v>
      </c>
      <c r="D167" s="235"/>
      <c r="E167" s="235"/>
      <c r="F167" s="324"/>
      <c r="G167" s="602">
        <v>9431278862</v>
      </c>
      <c r="H167" s="602">
        <v>6727467786</v>
      </c>
    </row>
    <row r="168" spans="1:8" ht="19.5" customHeight="1">
      <c r="A168" s="241"/>
      <c r="B168" s="242"/>
      <c r="C168" s="598" t="s">
        <v>1340</v>
      </c>
      <c r="D168" s="235"/>
      <c r="E168" s="235"/>
      <c r="F168" s="324"/>
      <c r="G168" s="602">
        <v>5627146291</v>
      </c>
      <c r="H168" s="602">
        <v>1303936179</v>
      </c>
    </row>
    <row r="169" spans="1:8" ht="19.5" customHeight="1">
      <c r="A169" s="241"/>
      <c r="B169" s="242"/>
      <c r="C169" s="598" t="s">
        <v>168</v>
      </c>
      <c r="D169" s="235"/>
      <c r="E169" s="235"/>
      <c r="F169" s="324"/>
      <c r="G169" s="602">
        <v>5416017705</v>
      </c>
      <c r="H169" s="602">
        <v>2498314420</v>
      </c>
    </row>
    <row r="170" spans="1:8" ht="19.5" customHeight="1">
      <c r="A170" s="241"/>
      <c r="B170" s="242"/>
      <c r="C170" s="598" t="s">
        <v>252</v>
      </c>
      <c r="D170" s="235"/>
      <c r="E170" s="235"/>
      <c r="F170" s="324"/>
      <c r="G170" s="602">
        <v>4007872358</v>
      </c>
      <c r="H170" s="602">
        <v>2571524899</v>
      </c>
    </row>
    <row r="171" spans="1:8" ht="19.5" customHeight="1">
      <c r="A171" s="241"/>
      <c r="B171" s="242"/>
      <c r="C171" s="598" t="s">
        <v>257</v>
      </c>
      <c r="D171" s="235"/>
      <c r="E171" s="235"/>
      <c r="F171" s="324"/>
      <c r="G171" s="602">
        <v>3670989122</v>
      </c>
      <c r="H171" s="602">
        <v>2683246745</v>
      </c>
    </row>
    <row r="172" spans="1:8" ht="19.5" customHeight="1">
      <c r="A172" s="241"/>
      <c r="B172" s="242"/>
      <c r="C172" s="598" t="s">
        <v>242</v>
      </c>
      <c r="D172" s="235"/>
      <c r="E172" s="235"/>
      <c r="F172" s="324"/>
      <c r="G172" s="602">
        <v>3399978978</v>
      </c>
      <c r="H172" s="602">
        <v>2048415997</v>
      </c>
    </row>
    <row r="173" spans="1:8" ht="19.5" customHeight="1">
      <c r="A173" s="241"/>
      <c r="B173" s="242"/>
      <c r="C173" s="598" t="s">
        <v>166</v>
      </c>
      <c r="D173" s="235"/>
      <c r="E173" s="235"/>
      <c r="F173" s="324"/>
      <c r="G173" s="602">
        <v>3306797259</v>
      </c>
      <c r="H173" s="602">
        <v>3649118288</v>
      </c>
    </row>
    <row r="174" spans="1:8" ht="19.5" customHeight="1">
      <c r="A174" s="241"/>
      <c r="B174" s="242"/>
      <c r="C174" s="598" t="s">
        <v>226</v>
      </c>
      <c r="D174" s="235"/>
      <c r="E174" s="235"/>
      <c r="F174" s="324"/>
      <c r="G174" s="602">
        <v>3163679670</v>
      </c>
      <c r="H174" s="602">
        <v>2502627635</v>
      </c>
    </row>
    <row r="175" spans="1:8" ht="19.5" customHeight="1">
      <c r="A175" s="241"/>
      <c r="B175" s="242"/>
      <c r="C175" s="598" t="s">
        <v>193</v>
      </c>
      <c r="D175" s="235"/>
      <c r="E175" s="235"/>
      <c r="F175" s="324"/>
      <c r="G175" s="602">
        <v>3094366129</v>
      </c>
      <c r="H175" s="602">
        <v>2178175979</v>
      </c>
    </row>
    <row r="176" spans="1:8" ht="19.5" customHeight="1">
      <c r="A176" s="241"/>
      <c r="B176" s="242"/>
      <c r="C176" s="598" t="s">
        <v>238</v>
      </c>
      <c r="D176" s="235"/>
      <c r="E176" s="235"/>
      <c r="F176" s="324"/>
      <c r="G176" s="602">
        <v>2757148150</v>
      </c>
      <c r="H176" s="602">
        <v>2550836443</v>
      </c>
    </row>
    <row r="177" spans="1:8" ht="19.5" customHeight="1">
      <c r="A177" s="241"/>
      <c r="B177" s="242"/>
      <c r="C177" s="598" t="s">
        <v>197</v>
      </c>
      <c r="D177" s="235"/>
      <c r="E177" s="235"/>
      <c r="F177" s="324"/>
      <c r="G177" s="602">
        <v>2738260796</v>
      </c>
      <c r="H177" s="602">
        <v>1705919220</v>
      </c>
    </row>
    <row r="178" spans="1:8" ht="19.5" customHeight="1">
      <c r="A178" s="241"/>
      <c r="B178" s="242"/>
      <c r="C178" s="598" t="s">
        <v>273</v>
      </c>
      <c r="D178" s="235"/>
      <c r="E178" s="235"/>
      <c r="F178" s="324"/>
      <c r="G178" s="602">
        <v>2627827246</v>
      </c>
      <c r="H178" s="602">
        <v>3526492685</v>
      </c>
    </row>
    <row r="179" spans="1:8" ht="19.5" customHeight="1">
      <c r="A179" s="241"/>
      <c r="B179" s="242"/>
      <c r="C179" s="598" t="s">
        <v>218</v>
      </c>
      <c r="D179" s="235"/>
      <c r="E179" s="235"/>
      <c r="F179" s="324"/>
      <c r="G179" s="602">
        <v>2435842856</v>
      </c>
      <c r="H179" s="602">
        <v>4924268760</v>
      </c>
    </row>
    <row r="180" spans="1:8" ht="19.5" customHeight="1">
      <c r="A180" s="241"/>
      <c r="B180" s="242"/>
      <c r="C180" s="598" t="s">
        <v>196</v>
      </c>
      <c r="D180" s="235"/>
      <c r="E180" s="235"/>
      <c r="F180" s="324"/>
      <c r="G180" s="602">
        <v>2367893460</v>
      </c>
      <c r="H180" s="602">
        <v>1892837431</v>
      </c>
    </row>
    <row r="181" spans="1:8" ht="19.5" customHeight="1">
      <c r="A181" s="241"/>
      <c r="B181" s="242"/>
      <c r="C181" s="598" t="s">
        <v>222</v>
      </c>
      <c r="D181" s="235"/>
      <c r="E181" s="235"/>
      <c r="F181" s="324"/>
      <c r="G181" s="602">
        <v>2077044204</v>
      </c>
      <c r="H181" s="602">
        <v>1509916041</v>
      </c>
    </row>
    <row r="182" spans="1:8" ht="19.5" customHeight="1">
      <c r="A182" s="241"/>
      <c r="B182" s="242"/>
      <c r="C182" s="598" t="s">
        <v>225</v>
      </c>
      <c r="D182" s="235"/>
      <c r="E182" s="235"/>
      <c r="F182" s="324"/>
      <c r="G182" s="602">
        <v>2018279324</v>
      </c>
      <c r="H182" s="602">
        <v>1720441634</v>
      </c>
    </row>
    <row r="183" spans="1:8" ht="19.5" customHeight="1">
      <c r="A183" s="241"/>
      <c r="B183" s="242"/>
      <c r="C183" s="598" t="s">
        <v>274</v>
      </c>
      <c r="D183" s="235"/>
      <c r="E183" s="235"/>
      <c r="F183" s="324"/>
      <c r="G183" s="602">
        <v>2017659914</v>
      </c>
      <c r="H183" s="602">
        <v>1491441443</v>
      </c>
    </row>
    <row r="184" spans="1:8" ht="19.5" customHeight="1">
      <c r="A184" s="241"/>
      <c r="B184" s="242"/>
      <c r="C184" s="598" t="s">
        <v>198</v>
      </c>
      <c r="D184" s="235"/>
      <c r="E184" s="235"/>
      <c r="F184" s="324"/>
      <c r="G184" s="602">
        <v>1896342188</v>
      </c>
      <c r="H184" s="602">
        <v>671359903</v>
      </c>
    </row>
    <row r="185" spans="1:8" ht="19.5" customHeight="1">
      <c r="A185" s="241"/>
      <c r="B185" s="242"/>
      <c r="C185" s="598" t="s">
        <v>162</v>
      </c>
      <c r="D185" s="235"/>
      <c r="E185" s="235"/>
      <c r="F185" s="324"/>
      <c r="G185" s="602">
        <v>1893735139</v>
      </c>
      <c r="H185" s="602">
        <v>1537022771</v>
      </c>
    </row>
    <row r="186" spans="1:8" ht="19.5" customHeight="1">
      <c r="A186" s="241"/>
      <c r="B186" s="242"/>
      <c r="C186" s="598" t="s">
        <v>277</v>
      </c>
      <c r="D186" s="235"/>
      <c r="E186" s="235"/>
      <c r="F186" s="324"/>
      <c r="G186" s="602">
        <v>1838732171</v>
      </c>
      <c r="H186" s="602">
        <v>958306299</v>
      </c>
    </row>
    <row r="187" spans="1:8" ht="19.5" customHeight="1">
      <c r="A187" s="241"/>
      <c r="B187" s="242"/>
      <c r="C187" s="598" t="s">
        <v>191</v>
      </c>
      <c r="D187" s="235"/>
      <c r="E187" s="235"/>
      <c r="F187" s="324"/>
      <c r="G187" s="602">
        <v>1838048582</v>
      </c>
      <c r="H187" s="602">
        <v>2142679518</v>
      </c>
    </row>
    <row r="188" spans="1:8" ht="19.5" customHeight="1">
      <c r="A188" s="241"/>
      <c r="B188" s="242"/>
      <c r="C188" s="598" t="s">
        <v>216</v>
      </c>
      <c r="D188" s="235"/>
      <c r="E188" s="235"/>
      <c r="F188" s="324"/>
      <c r="G188" s="602">
        <v>1738104914</v>
      </c>
      <c r="H188" s="602">
        <v>1453819101</v>
      </c>
    </row>
    <row r="189" spans="1:8" ht="19.5" customHeight="1">
      <c r="A189" s="241"/>
      <c r="B189" s="242"/>
      <c r="C189" s="598" t="s">
        <v>212</v>
      </c>
      <c r="D189" s="235"/>
      <c r="E189" s="235"/>
      <c r="F189" s="324"/>
      <c r="G189" s="602">
        <v>1688191627</v>
      </c>
      <c r="H189" s="602">
        <v>477705751</v>
      </c>
    </row>
    <row r="190" spans="1:8" ht="19.5" customHeight="1">
      <c r="A190" s="241"/>
      <c r="B190" s="242"/>
      <c r="C190" s="598" t="s">
        <v>217</v>
      </c>
      <c r="D190" s="235"/>
      <c r="E190" s="235"/>
      <c r="F190" s="324"/>
      <c r="G190" s="602">
        <v>1683518149</v>
      </c>
      <c r="H190" s="602">
        <v>923441991</v>
      </c>
    </row>
    <row r="191" spans="1:8" ht="19.5" customHeight="1">
      <c r="A191" s="241"/>
      <c r="B191" s="242"/>
      <c r="C191" s="598" t="s">
        <v>194</v>
      </c>
      <c r="D191" s="235"/>
      <c r="E191" s="235"/>
      <c r="F191" s="324"/>
      <c r="G191" s="602">
        <v>1680167884</v>
      </c>
      <c r="H191" s="602">
        <v>727045273</v>
      </c>
    </row>
    <row r="192" spans="1:8" ht="19.5" customHeight="1">
      <c r="A192" s="241"/>
      <c r="B192" s="242"/>
      <c r="C192" s="598" t="s">
        <v>275</v>
      </c>
      <c r="D192" s="235"/>
      <c r="E192" s="235"/>
      <c r="F192" s="324"/>
      <c r="G192" s="602">
        <v>1674893371</v>
      </c>
      <c r="H192" s="602">
        <v>1593113604</v>
      </c>
    </row>
    <row r="193" spans="1:8" ht="19.5" customHeight="1">
      <c r="A193" s="241"/>
      <c r="B193" s="242"/>
      <c r="C193" s="598" t="s">
        <v>248</v>
      </c>
      <c r="D193" s="235"/>
      <c r="E193" s="235"/>
      <c r="F193" s="324"/>
      <c r="G193" s="602">
        <v>1605803178</v>
      </c>
      <c r="H193" s="602">
        <v>910051576</v>
      </c>
    </row>
    <row r="194" spans="1:8" ht="19.5" customHeight="1">
      <c r="A194" s="241"/>
      <c r="B194" s="242"/>
      <c r="C194" s="598" t="s">
        <v>1109</v>
      </c>
      <c r="D194" s="235"/>
      <c r="E194" s="235"/>
      <c r="F194" s="324"/>
      <c r="G194" s="602">
        <v>1568621679</v>
      </c>
      <c r="H194" s="602">
        <v>1088335510</v>
      </c>
    </row>
    <row r="195" spans="1:8" ht="19.5" customHeight="1">
      <c r="A195" s="241"/>
      <c r="B195" s="242"/>
      <c r="C195" s="598" t="s">
        <v>1114</v>
      </c>
      <c r="D195" s="235"/>
      <c r="E195" s="235"/>
      <c r="F195" s="324"/>
      <c r="G195" s="602">
        <v>1476788327</v>
      </c>
      <c r="H195" s="602">
        <v>629982085</v>
      </c>
    </row>
    <row r="196" spans="1:8" ht="19.5" customHeight="1">
      <c r="A196" s="241"/>
      <c r="B196" s="242"/>
      <c r="C196" s="598" t="s">
        <v>234</v>
      </c>
      <c r="D196" s="235"/>
      <c r="E196" s="235"/>
      <c r="F196" s="324"/>
      <c r="G196" s="602">
        <v>1395196881</v>
      </c>
      <c r="H196" s="602">
        <v>1555637727</v>
      </c>
    </row>
    <row r="197" spans="1:8" ht="19.5" customHeight="1">
      <c r="A197" s="241"/>
      <c r="B197" s="242"/>
      <c r="C197" s="598" t="s">
        <v>202</v>
      </c>
      <c r="D197" s="235"/>
      <c r="E197" s="235"/>
      <c r="F197" s="324"/>
      <c r="G197" s="602">
        <v>1348703106</v>
      </c>
      <c r="H197" s="602">
        <v>1348703106</v>
      </c>
    </row>
    <row r="198" spans="1:8" ht="19.5" customHeight="1">
      <c r="A198" s="241"/>
      <c r="B198" s="242"/>
      <c r="C198" s="598" t="s">
        <v>258</v>
      </c>
      <c r="D198" s="235"/>
      <c r="E198" s="235"/>
      <c r="F198" s="324"/>
      <c r="G198" s="602">
        <v>1345084612</v>
      </c>
      <c r="H198" s="602">
        <v>1095979587</v>
      </c>
    </row>
    <row r="199" spans="1:8" ht="19.5" customHeight="1">
      <c r="A199" s="241"/>
      <c r="B199" s="242"/>
      <c r="C199" s="598" t="s">
        <v>229</v>
      </c>
      <c r="D199" s="235"/>
      <c r="E199" s="235"/>
      <c r="F199" s="324"/>
      <c r="G199" s="602">
        <v>1310385852</v>
      </c>
      <c r="H199" s="602">
        <v>788171212</v>
      </c>
    </row>
    <row r="200" spans="1:8" ht="19.5" customHeight="1">
      <c r="A200" s="241"/>
      <c r="B200" s="242"/>
      <c r="C200" s="598" t="s">
        <v>1108</v>
      </c>
      <c r="D200" s="235"/>
      <c r="E200" s="235"/>
      <c r="F200" s="324"/>
      <c r="G200" s="602">
        <v>1289566161</v>
      </c>
      <c r="H200" s="602">
        <v>1291031112</v>
      </c>
    </row>
    <row r="201" spans="1:8" ht="19.5" customHeight="1">
      <c r="A201" s="241"/>
      <c r="B201" s="242"/>
      <c r="C201" s="598" t="s">
        <v>228</v>
      </c>
      <c r="D201" s="235"/>
      <c r="E201" s="235"/>
      <c r="F201" s="324"/>
      <c r="G201" s="602">
        <v>1274847072</v>
      </c>
      <c r="H201" s="602">
        <v>1104663758</v>
      </c>
    </row>
    <row r="202" spans="1:8" ht="19.5" customHeight="1">
      <c r="A202" s="241"/>
      <c r="B202" s="242"/>
      <c r="C202" s="598" t="s">
        <v>264</v>
      </c>
      <c r="D202" s="235"/>
      <c r="E202" s="235"/>
      <c r="F202" s="324"/>
      <c r="G202" s="602">
        <v>1249712990</v>
      </c>
      <c r="H202" s="602">
        <v>361408740</v>
      </c>
    </row>
    <row r="203" spans="1:8" ht="19.5" customHeight="1">
      <c r="A203" s="241"/>
      <c r="B203" s="242"/>
      <c r="C203" s="598" t="s">
        <v>1110</v>
      </c>
      <c r="D203" s="235"/>
      <c r="E203" s="235"/>
      <c r="F203" s="324"/>
      <c r="G203" s="602">
        <v>1181958260</v>
      </c>
      <c r="H203" s="602">
        <v>1085363606</v>
      </c>
    </row>
    <row r="204" spans="1:8" ht="19.5" customHeight="1">
      <c r="A204" s="241"/>
      <c r="B204" s="242"/>
      <c r="C204" s="598" t="s">
        <v>215</v>
      </c>
      <c r="D204" s="235"/>
      <c r="E204" s="235"/>
      <c r="F204" s="324"/>
      <c r="G204" s="602">
        <v>1137452559</v>
      </c>
      <c r="H204" s="602">
        <v>856763977</v>
      </c>
    </row>
    <row r="205" spans="1:8" ht="19.5" customHeight="1">
      <c r="A205" s="241"/>
      <c r="B205" s="242"/>
      <c r="C205" s="598" t="s">
        <v>1119</v>
      </c>
      <c r="D205" s="235"/>
      <c r="E205" s="235"/>
      <c r="F205" s="324"/>
      <c r="G205" s="602">
        <v>1137028626</v>
      </c>
      <c r="H205" s="602">
        <v>189627674</v>
      </c>
    </row>
    <row r="206" spans="1:8" ht="19.5" customHeight="1">
      <c r="A206" s="241"/>
      <c r="B206" s="242"/>
      <c r="C206" s="598" t="s">
        <v>262</v>
      </c>
      <c r="D206" s="235"/>
      <c r="E206" s="235"/>
      <c r="F206" s="324"/>
      <c r="G206" s="602">
        <v>1091628605</v>
      </c>
      <c r="H206" s="602">
        <v>934161197</v>
      </c>
    </row>
    <row r="207" spans="1:8" ht="19.5" customHeight="1">
      <c r="A207" s="241"/>
      <c r="B207" s="242"/>
      <c r="C207" s="598" t="s">
        <v>192</v>
      </c>
      <c r="D207" s="235"/>
      <c r="E207" s="235"/>
      <c r="F207" s="324"/>
      <c r="G207" s="602">
        <v>1054303432</v>
      </c>
      <c r="H207" s="602">
        <v>511850279</v>
      </c>
    </row>
    <row r="208" spans="1:8" ht="19.5" customHeight="1">
      <c r="A208" s="241"/>
      <c r="B208" s="242"/>
      <c r="C208" s="598" t="s">
        <v>208</v>
      </c>
      <c r="D208" s="235"/>
      <c r="E208" s="235"/>
      <c r="F208" s="324"/>
      <c r="G208" s="602">
        <v>1043204125</v>
      </c>
      <c r="H208" s="602">
        <v>1213201974</v>
      </c>
    </row>
    <row r="209" spans="1:8" ht="19.5" customHeight="1">
      <c r="A209" s="241"/>
      <c r="B209" s="242"/>
      <c r="C209" s="598" t="s">
        <v>282</v>
      </c>
      <c r="D209" s="235"/>
      <c r="E209" s="235"/>
      <c r="F209" s="324"/>
      <c r="G209" s="602">
        <v>1032296857</v>
      </c>
      <c r="H209" s="602">
        <v>925298190</v>
      </c>
    </row>
    <row r="210" spans="1:8" ht="19.5" customHeight="1">
      <c r="A210" s="241"/>
      <c r="B210" s="242"/>
      <c r="C210" s="598" t="s">
        <v>1112</v>
      </c>
      <c r="D210" s="235"/>
      <c r="E210" s="235"/>
      <c r="F210" s="324"/>
      <c r="G210" s="602">
        <v>997458329</v>
      </c>
      <c r="H210" s="602">
        <v>782381174</v>
      </c>
    </row>
    <row r="211" spans="1:8" ht="19.5" customHeight="1">
      <c r="A211" s="241"/>
      <c r="B211" s="242"/>
      <c r="C211" s="598" t="s">
        <v>210</v>
      </c>
      <c r="D211" s="235"/>
      <c r="E211" s="235"/>
      <c r="F211" s="324"/>
      <c r="G211" s="602">
        <v>994593415</v>
      </c>
      <c r="H211" s="602">
        <v>1378222442</v>
      </c>
    </row>
    <row r="212" spans="1:8" ht="19.5" customHeight="1">
      <c r="A212" s="241"/>
      <c r="B212" s="242"/>
      <c r="C212" s="598" t="s">
        <v>244</v>
      </c>
      <c r="D212" s="235"/>
      <c r="E212" s="235"/>
      <c r="F212" s="324"/>
      <c r="G212" s="602">
        <v>971808532</v>
      </c>
      <c r="H212" s="602">
        <v>850913158</v>
      </c>
    </row>
    <row r="213" spans="1:8" ht="19.5" customHeight="1">
      <c r="A213" s="241"/>
      <c r="B213" s="242"/>
      <c r="C213" s="598" t="s">
        <v>279</v>
      </c>
      <c r="D213" s="235"/>
      <c r="E213" s="235"/>
      <c r="F213" s="324"/>
      <c r="G213" s="602">
        <v>916822974</v>
      </c>
      <c r="H213" s="602">
        <v>944990337</v>
      </c>
    </row>
    <row r="214" spans="1:8" ht="19.5" customHeight="1">
      <c r="A214" s="241"/>
      <c r="B214" s="242"/>
      <c r="C214" s="598" t="s">
        <v>250</v>
      </c>
      <c r="D214" s="235"/>
      <c r="E214" s="235"/>
      <c r="F214" s="324"/>
      <c r="G214" s="602">
        <v>862525201</v>
      </c>
      <c r="H214" s="602">
        <v>264638620</v>
      </c>
    </row>
    <row r="215" spans="1:8" ht="19.5" customHeight="1">
      <c r="A215" s="241"/>
      <c r="B215" s="242"/>
      <c r="C215" s="598" t="s">
        <v>203</v>
      </c>
      <c r="D215" s="235"/>
      <c r="E215" s="235"/>
      <c r="F215" s="324"/>
      <c r="G215" s="602">
        <v>850205187</v>
      </c>
      <c r="H215" s="602">
        <v>1241262289</v>
      </c>
    </row>
    <row r="216" spans="1:8" ht="19.5" customHeight="1">
      <c r="A216" s="241"/>
      <c r="B216" s="242"/>
      <c r="C216" s="598" t="s">
        <v>1118</v>
      </c>
      <c r="D216" s="235"/>
      <c r="E216" s="235"/>
      <c r="F216" s="324"/>
      <c r="G216" s="602">
        <v>843137739</v>
      </c>
      <c r="H216" s="602">
        <v>341438521</v>
      </c>
    </row>
    <row r="217" spans="1:8" ht="19.5" customHeight="1">
      <c r="A217" s="241"/>
      <c r="B217" s="242"/>
      <c r="C217" s="598" t="s">
        <v>211</v>
      </c>
      <c r="D217" s="235"/>
      <c r="E217" s="235"/>
      <c r="F217" s="324"/>
      <c r="G217" s="602">
        <v>806047516</v>
      </c>
      <c r="H217" s="602">
        <v>2519261569</v>
      </c>
    </row>
    <row r="218" spans="1:8" ht="19.5" customHeight="1">
      <c r="A218" s="241"/>
      <c r="B218" s="242"/>
      <c r="C218" s="598" t="s">
        <v>233</v>
      </c>
      <c r="D218" s="235"/>
      <c r="E218" s="235"/>
      <c r="F218" s="324"/>
      <c r="G218" s="602">
        <v>762412126</v>
      </c>
      <c r="H218" s="602">
        <v>354808939</v>
      </c>
    </row>
    <row r="219" spans="1:8" ht="19.5" customHeight="1">
      <c r="A219" s="241"/>
      <c r="B219" s="242"/>
      <c r="C219" s="598" t="s">
        <v>1341</v>
      </c>
      <c r="D219" s="235"/>
      <c r="E219" s="235"/>
      <c r="F219" s="324"/>
      <c r="G219" s="602">
        <v>744472350</v>
      </c>
      <c r="H219" s="602">
        <v>461016233</v>
      </c>
    </row>
    <row r="220" spans="1:8" ht="19.5" customHeight="1">
      <c r="A220" s="241"/>
      <c r="B220" s="242"/>
      <c r="C220" s="598" t="s">
        <v>288</v>
      </c>
      <c r="D220" s="235"/>
      <c r="E220" s="235"/>
      <c r="F220" s="324"/>
      <c r="G220" s="602">
        <v>731367142</v>
      </c>
      <c r="H220" s="602">
        <v>761367142</v>
      </c>
    </row>
    <row r="221" spans="1:8" ht="19.5" customHeight="1">
      <c r="A221" s="241"/>
      <c r="B221" s="242"/>
      <c r="C221" s="598" t="s">
        <v>1107</v>
      </c>
      <c r="D221" s="235"/>
      <c r="E221" s="235"/>
      <c r="F221" s="324"/>
      <c r="G221" s="602">
        <v>727338686</v>
      </c>
      <c r="H221" s="602">
        <v>3415509672</v>
      </c>
    </row>
    <row r="222" spans="1:8" ht="19.5" customHeight="1">
      <c r="A222" s="241"/>
      <c r="B222" s="242"/>
      <c r="C222" s="598" t="s">
        <v>280</v>
      </c>
      <c r="D222" s="235"/>
      <c r="E222" s="235"/>
      <c r="F222" s="324"/>
      <c r="G222" s="602">
        <v>712763272</v>
      </c>
      <c r="H222" s="602">
        <v>618133571</v>
      </c>
    </row>
    <row r="223" spans="1:8" ht="19.5" customHeight="1">
      <c r="A223" s="241"/>
      <c r="B223" s="242"/>
      <c r="C223" s="598" t="s">
        <v>195</v>
      </c>
      <c r="D223" s="235"/>
      <c r="E223" s="235"/>
      <c r="F223" s="324"/>
      <c r="G223" s="602">
        <v>704904074</v>
      </c>
      <c r="H223" s="602">
        <v>125693695</v>
      </c>
    </row>
    <row r="224" spans="1:8" ht="19.5" customHeight="1">
      <c r="A224" s="241"/>
      <c r="B224" s="242"/>
      <c r="C224" s="598" t="s">
        <v>276</v>
      </c>
      <c r="D224" s="235"/>
      <c r="E224" s="235"/>
      <c r="F224" s="324"/>
      <c r="G224" s="602">
        <v>677459681</v>
      </c>
      <c r="H224" s="602">
        <v>440302762</v>
      </c>
    </row>
    <row r="225" spans="1:8" ht="19.5" customHeight="1">
      <c r="A225" s="241"/>
      <c r="B225" s="242"/>
      <c r="C225" s="598" t="s">
        <v>163</v>
      </c>
      <c r="D225" s="235"/>
      <c r="E225" s="235"/>
      <c r="F225" s="324"/>
      <c r="G225" s="602">
        <v>637218281</v>
      </c>
      <c r="H225" s="602">
        <v>637218281</v>
      </c>
    </row>
    <row r="226" spans="1:8" ht="19.5" customHeight="1">
      <c r="A226" s="241"/>
      <c r="B226" s="242"/>
      <c r="C226" s="598" t="s">
        <v>281</v>
      </c>
      <c r="D226" s="235"/>
      <c r="E226" s="235"/>
      <c r="F226" s="324"/>
      <c r="G226" s="602">
        <v>632096373</v>
      </c>
      <c r="H226" s="602">
        <v>269306286</v>
      </c>
    </row>
    <row r="227" spans="1:8" ht="19.5" customHeight="1">
      <c r="A227" s="241"/>
      <c r="B227" s="242"/>
      <c r="C227" s="598" t="s">
        <v>200</v>
      </c>
      <c r="D227" s="235"/>
      <c r="E227" s="235"/>
      <c r="F227" s="324"/>
      <c r="G227" s="602">
        <v>629505446</v>
      </c>
      <c r="H227" s="602">
        <v>2828307627</v>
      </c>
    </row>
    <row r="228" spans="1:8" ht="19.5" customHeight="1">
      <c r="A228" s="241"/>
      <c r="B228" s="242"/>
      <c r="C228" s="598" t="s">
        <v>270</v>
      </c>
      <c r="D228" s="235"/>
      <c r="E228" s="235"/>
      <c r="F228" s="324"/>
      <c r="G228" s="602">
        <v>629467110</v>
      </c>
      <c r="H228" s="602">
        <v>182336251</v>
      </c>
    </row>
    <row r="229" spans="1:8" ht="19.5" customHeight="1">
      <c r="A229" s="241"/>
      <c r="B229" s="242"/>
      <c r="C229" s="598" t="s">
        <v>239</v>
      </c>
      <c r="D229" s="235"/>
      <c r="E229" s="235"/>
      <c r="F229" s="324"/>
      <c r="G229" s="602">
        <v>607130083</v>
      </c>
      <c r="H229" s="602">
        <v>429002407</v>
      </c>
    </row>
    <row r="230" spans="1:8" ht="19.5" customHeight="1">
      <c r="A230" s="241"/>
      <c r="B230" s="242"/>
      <c r="C230" s="598" t="s">
        <v>254</v>
      </c>
      <c r="D230" s="235"/>
      <c r="E230" s="235"/>
      <c r="F230" s="324"/>
      <c r="G230" s="602">
        <v>590433038</v>
      </c>
      <c r="H230" s="602">
        <v>659997634</v>
      </c>
    </row>
    <row r="231" spans="1:8" ht="19.5" customHeight="1">
      <c r="A231" s="241"/>
      <c r="B231" s="242"/>
      <c r="C231" s="598" t="s">
        <v>209</v>
      </c>
      <c r="D231" s="235"/>
      <c r="E231" s="235"/>
      <c r="F231" s="324"/>
      <c r="G231" s="602">
        <v>589007663</v>
      </c>
      <c r="H231" s="602">
        <v>576710477</v>
      </c>
    </row>
    <row r="232" spans="1:8" ht="19.5" customHeight="1">
      <c r="A232" s="241"/>
      <c r="B232" s="242"/>
      <c r="C232" s="598" t="s">
        <v>1342</v>
      </c>
      <c r="D232" s="235"/>
      <c r="E232" s="235"/>
      <c r="F232" s="324"/>
      <c r="G232" s="602">
        <v>556973386</v>
      </c>
      <c r="H232" s="602">
        <v>345281686</v>
      </c>
    </row>
    <row r="233" spans="1:8" ht="19.5" customHeight="1">
      <c r="A233" s="241"/>
      <c r="B233" s="242"/>
      <c r="C233" s="598" t="s">
        <v>204</v>
      </c>
      <c r="D233" s="235"/>
      <c r="E233" s="235"/>
      <c r="F233" s="324"/>
      <c r="G233" s="602">
        <v>511339071</v>
      </c>
      <c r="H233" s="602">
        <v>481534478</v>
      </c>
    </row>
    <row r="234" spans="1:8" ht="19.5" customHeight="1">
      <c r="A234" s="241"/>
      <c r="B234" s="242"/>
      <c r="C234" s="598" t="s">
        <v>1122</v>
      </c>
      <c r="D234" s="235"/>
      <c r="E234" s="235"/>
      <c r="F234" s="324"/>
      <c r="G234" s="602">
        <v>510970752</v>
      </c>
      <c r="H234" s="602">
        <v>163777236</v>
      </c>
    </row>
    <row r="235" spans="1:8" ht="19.5" customHeight="1">
      <c r="A235" s="241"/>
      <c r="B235" s="242"/>
      <c r="C235" s="598" t="s">
        <v>1115</v>
      </c>
      <c r="D235" s="235"/>
      <c r="E235" s="235"/>
      <c r="F235" s="324"/>
      <c r="G235" s="602">
        <v>485105457</v>
      </c>
      <c r="H235" s="602">
        <v>486648832</v>
      </c>
    </row>
    <row r="236" spans="1:8" ht="19.5" customHeight="1">
      <c r="A236" s="241"/>
      <c r="B236" s="242"/>
      <c r="C236" s="598" t="s">
        <v>1113</v>
      </c>
      <c r="D236" s="235"/>
      <c r="E236" s="235"/>
      <c r="F236" s="324"/>
      <c r="G236" s="602">
        <v>471900577</v>
      </c>
      <c r="H236" s="602">
        <v>688036331</v>
      </c>
    </row>
    <row r="237" spans="1:8" ht="19.5" customHeight="1">
      <c r="A237" s="241"/>
      <c r="B237" s="242"/>
      <c r="C237" s="598" t="s">
        <v>230</v>
      </c>
      <c r="D237" s="235"/>
      <c r="E237" s="235"/>
      <c r="F237" s="324"/>
      <c r="G237" s="602">
        <v>468403509</v>
      </c>
      <c r="H237" s="602">
        <v>217429</v>
      </c>
    </row>
    <row r="238" spans="1:8" ht="19.5" customHeight="1">
      <c r="A238" s="241"/>
      <c r="B238" s="242"/>
      <c r="C238" s="598" t="s">
        <v>267</v>
      </c>
      <c r="D238" s="235"/>
      <c r="E238" s="235"/>
      <c r="F238" s="324"/>
      <c r="G238" s="602">
        <v>456089897</v>
      </c>
      <c r="H238" s="602">
        <v>205023770</v>
      </c>
    </row>
    <row r="239" spans="1:8" ht="19.5" customHeight="1">
      <c r="A239" s="241"/>
      <c r="B239" s="242"/>
      <c r="C239" s="598" t="s">
        <v>241</v>
      </c>
      <c r="D239" s="235"/>
      <c r="E239" s="235"/>
      <c r="F239" s="324"/>
      <c r="G239" s="602">
        <v>454226813</v>
      </c>
      <c r="H239" s="602">
        <v>437288654</v>
      </c>
    </row>
    <row r="240" spans="1:8" ht="19.5" customHeight="1">
      <c r="A240" s="241"/>
      <c r="B240" s="242"/>
      <c r="C240" s="598" t="s">
        <v>237</v>
      </c>
      <c r="D240" s="235"/>
      <c r="E240" s="235"/>
      <c r="F240" s="324"/>
      <c r="G240" s="602">
        <v>444818870</v>
      </c>
      <c r="H240" s="602">
        <v>289555731</v>
      </c>
    </row>
    <row r="241" spans="1:8" ht="19.5" customHeight="1">
      <c r="A241" s="241"/>
      <c r="B241" s="242"/>
      <c r="C241" s="598" t="s">
        <v>268</v>
      </c>
      <c r="D241" s="235"/>
      <c r="E241" s="235"/>
      <c r="F241" s="324"/>
      <c r="G241" s="602">
        <v>415201510</v>
      </c>
      <c r="H241" s="602">
        <v>356581126</v>
      </c>
    </row>
    <row r="242" spans="1:8" ht="19.5" customHeight="1">
      <c r="A242" s="241"/>
      <c r="B242" s="242"/>
      <c r="C242" s="598" t="s">
        <v>1343</v>
      </c>
      <c r="D242" s="235"/>
      <c r="E242" s="235"/>
      <c r="F242" s="324"/>
      <c r="G242" s="602">
        <v>408155110</v>
      </c>
      <c r="H242" s="602">
        <v>0</v>
      </c>
    </row>
    <row r="243" spans="1:8" ht="19.5" customHeight="1">
      <c r="A243" s="241"/>
      <c r="B243" s="242"/>
      <c r="C243" s="598" t="s">
        <v>1116</v>
      </c>
      <c r="D243" s="235"/>
      <c r="E243" s="235"/>
      <c r="F243" s="324"/>
      <c r="G243" s="602">
        <v>402297693</v>
      </c>
      <c r="H243" s="602">
        <v>402297693</v>
      </c>
    </row>
    <row r="244" spans="1:8" ht="19.5" customHeight="1">
      <c r="A244" s="241"/>
      <c r="B244" s="242"/>
      <c r="C244" s="598" t="s">
        <v>221</v>
      </c>
      <c r="D244" s="235"/>
      <c r="E244" s="235"/>
      <c r="F244" s="324"/>
      <c r="G244" s="602">
        <v>397300319</v>
      </c>
      <c r="H244" s="602">
        <v>260921345</v>
      </c>
    </row>
    <row r="245" spans="1:8" ht="19.5" customHeight="1">
      <c r="A245" s="241"/>
      <c r="B245" s="242"/>
      <c r="C245" s="598" t="s">
        <v>272</v>
      </c>
      <c r="D245" s="235"/>
      <c r="E245" s="235"/>
      <c r="F245" s="324"/>
      <c r="G245" s="602">
        <v>371071439</v>
      </c>
      <c r="H245" s="602">
        <v>304203371</v>
      </c>
    </row>
    <row r="246" spans="1:8" ht="19.5" customHeight="1">
      <c r="A246" s="241"/>
      <c r="B246" s="242"/>
      <c r="C246" s="598" t="s">
        <v>220</v>
      </c>
      <c r="D246" s="235"/>
      <c r="E246" s="235"/>
      <c r="F246" s="324"/>
      <c r="G246" s="602">
        <v>359447155</v>
      </c>
      <c r="H246" s="602">
        <v>186225158</v>
      </c>
    </row>
    <row r="247" spans="1:8" ht="19.5" customHeight="1">
      <c r="A247" s="241"/>
      <c r="B247" s="242"/>
      <c r="C247" s="598" t="s">
        <v>260</v>
      </c>
      <c r="D247" s="235"/>
      <c r="E247" s="235"/>
      <c r="F247" s="324"/>
      <c r="G247" s="602">
        <v>346815691</v>
      </c>
      <c r="H247" s="602">
        <v>442690909</v>
      </c>
    </row>
    <row r="248" spans="1:8" ht="19.5" customHeight="1">
      <c r="A248" s="241"/>
      <c r="B248" s="242"/>
      <c r="C248" s="598" t="s">
        <v>269</v>
      </c>
      <c r="D248" s="235"/>
      <c r="E248" s="235"/>
      <c r="F248" s="324"/>
      <c r="G248" s="602">
        <v>346769830</v>
      </c>
      <c r="H248" s="602">
        <v>339742830</v>
      </c>
    </row>
    <row r="249" spans="1:8" ht="19.5" customHeight="1">
      <c r="A249" s="241"/>
      <c r="B249" s="242"/>
      <c r="C249" s="598" t="s">
        <v>219</v>
      </c>
      <c r="D249" s="235"/>
      <c r="E249" s="235"/>
      <c r="F249" s="324"/>
      <c r="G249" s="602">
        <v>332205140</v>
      </c>
      <c r="H249" s="602">
        <v>407647979</v>
      </c>
    </row>
    <row r="250" spans="1:8" ht="19.5" customHeight="1">
      <c r="A250" s="241"/>
      <c r="B250" s="242"/>
      <c r="C250" s="598" t="s">
        <v>201</v>
      </c>
      <c r="D250" s="235"/>
      <c r="E250" s="235"/>
      <c r="F250" s="324"/>
      <c r="G250" s="602">
        <v>328044604</v>
      </c>
      <c r="H250" s="602">
        <v>208978648</v>
      </c>
    </row>
    <row r="251" spans="1:8" ht="19.5" customHeight="1">
      <c r="A251" s="241"/>
      <c r="B251" s="242"/>
      <c r="C251" s="598" t="s">
        <v>1111</v>
      </c>
      <c r="D251" s="235"/>
      <c r="E251" s="235"/>
      <c r="F251" s="324"/>
      <c r="G251" s="602">
        <v>311482086</v>
      </c>
      <c r="H251" s="602">
        <v>807652456</v>
      </c>
    </row>
    <row r="252" spans="1:8" ht="19.5" customHeight="1">
      <c r="A252" s="241"/>
      <c r="B252" s="242"/>
      <c r="C252" s="598" t="s">
        <v>253</v>
      </c>
      <c r="D252" s="235"/>
      <c r="E252" s="235"/>
      <c r="F252" s="324"/>
      <c r="G252" s="602">
        <v>302497339</v>
      </c>
      <c r="H252" s="602">
        <v>1286004431</v>
      </c>
    </row>
    <row r="253" spans="1:8" ht="19.5" customHeight="1">
      <c r="A253" s="241"/>
      <c r="B253" s="242"/>
      <c r="C253" s="598" t="s">
        <v>235</v>
      </c>
      <c r="D253" s="235"/>
      <c r="E253" s="235"/>
      <c r="F253" s="324"/>
      <c r="G253" s="602">
        <v>300538565</v>
      </c>
      <c r="H253" s="602">
        <v>56953460</v>
      </c>
    </row>
    <row r="254" spans="1:8" ht="19.5" customHeight="1">
      <c r="A254" s="241"/>
      <c r="B254" s="242"/>
      <c r="C254" s="598" t="s">
        <v>1123</v>
      </c>
      <c r="D254" s="235"/>
      <c r="E254" s="235"/>
      <c r="F254" s="324"/>
      <c r="G254" s="602">
        <v>289669280</v>
      </c>
      <c r="H254" s="602">
        <v>139886292</v>
      </c>
    </row>
    <row r="255" spans="1:8" ht="19.5" customHeight="1">
      <c r="A255" s="241"/>
      <c r="B255" s="242"/>
      <c r="C255" s="598" t="s">
        <v>259</v>
      </c>
      <c r="D255" s="235"/>
      <c r="E255" s="235"/>
      <c r="F255" s="324"/>
      <c r="G255" s="602">
        <v>288236540</v>
      </c>
      <c r="H255" s="602">
        <v>197448537</v>
      </c>
    </row>
    <row r="256" spans="1:8" ht="19.5" customHeight="1">
      <c r="A256" s="241"/>
      <c r="B256" s="242"/>
      <c r="C256" s="598" t="s">
        <v>205</v>
      </c>
      <c r="D256" s="235"/>
      <c r="E256" s="235"/>
      <c r="F256" s="324"/>
      <c r="G256" s="602">
        <v>281318770</v>
      </c>
      <c r="H256" s="602">
        <v>337250454</v>
      </c>
    </row>
    <row r="257" spans="1:8" ht="19.5" customHeight="1">
      <c r="A257" s="241"/>
      <c r="B257" s="242"/>
      <c r="C257" s="598" t="s">
        <v>251</v>
      </c>
      <c r="D257" s="235"/>
      <c r="E257" s="235"/>
      <c r="F257" s="324"/>
      <c r="G257" s="602">
        <v>275362975</v>
      </c>
      <c r="H257" s="602">
        <v>340015678</v>
      </c>
    </row>
    <row r="258" spans="1:8" ht="19.5" customHeight="1">
      <c r="A258" s="241"/>
      <c r="B258" s="242"/>
      <c r="C258" s="598" t="s">
        <v>1121</v>
      </c>
      <c r="D258" s="235"/>
      <c r="E258" s="235"/>
      <c r="F258" s="324"/>
      <c r="G258" s="602">
        <v>262936128</v>
      </c>
      <c r="H258" s="602">
        <v>166847520</v>
      </c>
    </row>
    <row r="259" spans="1:8" ht="19.5" customHeight="1">
      <c r="A259" s="241"/>
      <c r="B259" s="242"/>
      <c r="C259" s="598" t="s">
        <v>167</v>
      </c>
      <c r="D259" s="235"/>
      <c r="E259" s="235"/>
      <c r="F259" s="324"/>
      <c r="G259" s="602">
        <v>258857303</v>
      </c>
      <c r="H259" s="602">
        <v>651141897</v>
      </c>
    </row>
    <row r="260" spans="1:8" ht="19.5" customHeight="1">
      <c r="A260" s="241"/>
      <c r="B260" s="242"/>
      <c r="C260" s="598" t="s">
        <v>1344</v>
      </c>
      <c r="D260" s="235"/>
      <c r="E260" s="235"/>
      <c r="F260" s="324"/>
      <c r="G260" s="602">
        <v>258452418</v>
      </c>
      <c r="H260" s="602">
        <v>0</v>
      </c>
    </row>
    <row r="261" spans="1:8" ht="19.5" customHeight="1">
      <c r="A261" s="241"/>
      <c r="B261" s="242"/>
      <c r="C261" s="598" t="s">
        <v>223</v>
      </c>
      <c r="D261" s="235"/>
      <c r="E261" s="235"/>
      <c r="F261" s="324"/>
      <c r="G261" s="602">
        <v>258375533</v>
      </c>
      <c r="H261" s="602">
        <v>229970557</v>
      </c>
    </row>
    <row r="262" spans="1:8" ht="19.5" customHeight="1">
      <c r="A262" s="241"/>
      <c r="B262" s="242"/>
      <c r="C262" s="598" t="s">
        <v>227</v>
      </c>
      <c r="D262" s="235"/>
      <c r="E262" s="235"/>
      <c r="F262" s="324"/>
      <c r="G262" s="602">
        <v>256433851</v>
      </c>
      <c r="H262" s="602">
        <v>196356956</v>
      </c>
    </row>
    <row r="263" spans="1:8" ht="19.5" customHeight="1">
      <c r="A263" s="241"/>
      <c r="B263" s="242"/>
      <c r="C263" s="598" t="s">
        <v>1345</v>
      </c>
      <c r="D263" s="235"/>
      <c r="E263" s="235"/>
      <c r="F263" s="324"/>
      <c r="G263" s="602">
        <v>255456764</v>
      </c>
      <c r="H263" s="602">
        <v>0</v>
      </c>
    </row>
    <row r="264" spans="1:8" ht="19.5" customHeight="1">
      <c r="A264" s="241"/>
      <c r="B264" s="242"/>
      <c r="C264" s="598" t="s">
        <v>214</v>
      </c>
      <c r="D264" s="235"/>
      <c r="E264" s="235"/>
      <c r="F264" s="324"/>
      <c r="G264" s="602">
        <v>242378329</v>
      </c>
      <c r="H264" s="602">
        <v>122015179</v>
      </c>
    </row>
    <row r="265" spans="1:8" ht="19.5" customHeight="1">
      <c r="A265" s="241"/>
      <c r="B265" s="242"/>
      <c r="C265" s="598" t="s">
        <v>232</v>
      </c>
      <c r="D265" s="235"/>
      <c r="E265" s="235"/>
      <c r="F265" s="324"/>
      <c r="G265" s="602">
        <v>242107177</v>
      </c>
      <c r="H265" s="602">
        <v>679895595</v>
      </c>
    </row>
    <row r="266" spans="1:8" ht="19.5" customHeight="1">
      <c r="A266" s="241"/>
      <c r="B266" s="242"/>
      <c r="C266" s="598" t="s">
        <v>224</v>
      </c>
      <c r="D266" s="235"/>
      <c r="E266" s="235"/>
      <c r="F266" s="324"/>
      <c r="G266" s="602">
        <v>239381430</v>
      </c>
      <c r="H266" s="602">
        <v>251158580</v>
      </c>
    </row>
    <row r="267" spans="1:8" ht="19.5" customHeight="1">
      <c r="A267" s="241"/>
      <c r="B267" s="242"/>
      <c r="C267" s="598" t="s">
        <v>1120</v>
      </c>
      <c r="D267" s="235"/>
      <c r="E267" s="235"/>
      <c r="F267" s="324"/>
      <c r="G267" s="602">
        <v>226123373</v>
      </c>
      <c r="H267" s="602">
        <v>174841388</v>
      </c>
    </row>
    <row r="268" spans="1:8" ht="19.5" customHeight="1">
      <c r="A268" s="241"/>
      <c r="B268" s="242"/>
      <c r="C268" s="598" t="s">
        <v>158</v>
      </c>
      <c r="D268" s="235"/>
      <c r="E268" s="235"/>
      <c r="F268" s="324"/>
      <c r="G268" s="602">
        <v>219340000</v>
      </c>
      <c r="H268" s="602">
        <v>213840000</v>
      </c>
    </row>
    <row r="269" spans="1:8" ht="19.5" customHeight="1">
      <c r="A269" s="241"/>
      <c r="B269" s="242"/>
      <c r="C269" s="598" t="s">
        <v>1117</v>
      </c>
      <c r="D269" s="235"/>
      <c r="E269" s="235"/>
      <c r="F269" s="324"/>
      <c r="G269" s="602">
        <v>214491799</v>
      </c>
      <c r="H269" s="602">
        <v>381543827</v>
      </c>
    </row>
    <row r="270" spans="1:8" ht="19.5" customHeight="1">
      <c r="A270" s="241"/>
      <c r="B270" s="242"/>
      <c r="C270" s="598" t="s">
        <v>213</v>
      </c>
      <c r="D270" s="235"/>
      <c r="E270" s="235"/>
      <c r="F270" s="324"/>
      <c r="G270" s="602">
        <v>201832255</v>
      </c>
      <c r="H270" s="602">
        <v>130921562</v>
      </c>
    </row>
    <row r="271" spans="1:8" ht="19.5" customHeight="1">
      <c r="A271" s="241"/>
      <c r="B271" s="242"/>
      <c r="C271" s="598" t="s">
        <v>284</v>
      </c>
      <c r="D271" s="235"/>
      <c r="E271" s="235"/>
      <c r="F271" s="324"/>
      <c r="G271" s="602">
        <v>199086439</v>
      </c>
      <c r="H271" s="602">
        <v>311886439</v>
      </c>
    </row>
    <row r="272" spans="1:8" ht="19.5" customHeight="1">
      <c r="A272" s="241"/>
      <c r="B272" s="242"/>
      <c r="C272" s="598" t="s">
        <v>1346</v>
      </c>
      <c r="D272" s="235"/>
      <c r="E272" s="235"/>
      <c r="F272" s="324"/>
      <c r="G272" s="602">
        <v>192677000</v>
      </c>
      <c r="H272" s="602">
        <v>0</v>
      </c>
    </row>
    <row r="273" spans="1:8" ht="19.5" customHeight="1">
      <c r="A273" s="241"/>
      <c r="B273" s="242"/>
      <c r="C273" s="598" t="s">
        <v>278</v>
      </c>
      <c r="D273" s="235"/>
      <c r="E273" s="235"/>
      <c r="F273" s="324"/>
      <c r="G273" s="602">
        <v>192186543</v>
      </c>
      <c r="H273" s="602">
        <v>119494742</v>
      </c>
    </row>
    <row r="274" spans="1:8" ht="19.5" customHeight="1">
      <c r="A274" s="241"/>
      <c r="B274" s="242"/>
      <c r="C274" s="598" t="s">
        <v>165</v>
      </c>
      <c r="D274" s="235"/>
      <c r="E274" s="235"/>
      <c r="F274" s="324"/>
      <c r="G274" s="602">
        <v>186628426</v>
      </c>
      <c r="H274" s="602">
        <v>108965460</v>
      </c>
    </row>
    <row r="275" spans="1:8" ht="19.5" customHeight="1">
      <c r="A275" s="241"/>
      <c r="B275" s="242"/>
      <c r="C275" s="598" t="s">
        <v>1347</v>
      </c>
      <c r="D275" s="235"/>
      <c r="E275" s="235"/>
      <c r="F275" s="324"/>
      <c r="G275" s="602">
        <v>166299865</v>
      </c>
      <c r="H275" s="602">
        <v>0</v>
      </c>
    </row>
    <row r="276" spans="1:8" ht="19.5" customHeight="1">
      <c r="A276" s="241"/>
      <c r="B276" s="242"/>
      <c r="C276" s="598" t="s">
        <v>199</v>
      </c>
      <c r="D276" s="235"/>
      <c r="E276" s="235"/>
      <c r="F276" s="324"/>
      <c r="G276" s="602">
        <v>153972546</v>
      </c>
      <c r="H276" s="602">
        <v>153972546</v>
      </c>
    </row>
    <row r="277" spans="1:8" ht="19.5" customHeight="1">
      <c r="A277" s="241"/>
      <c r="B277" s="242"/>
      <c r="C277" s="598" t="s">
        <v>157</v>
      </c>
      <c r="D277" s="235"/>
      <c r="E277" s="235"/>
      <c r="F277" s="324"/>
      <c r="G277" s="602">
        <v>127890000</v>
      </c>
      <c r="H277" s="602">
        <v>14299944</v>
      </c>
    </row>
    <row r="278" spans="1:8" ht="19.5" customHeight="1">
      <c r="A278" s="241"/>
      <c r="B278" s="242"/>
      <c r="C278" s="598" t="s">
        <v>1387</v>
      </c>
      <c r="D278" s="235"/>
      <c r="E278" s="235"/>
      <c r="F278" s="324"/>
      <c r="G278" s="602">
        <v>122107364</v>
      </c>
      <c r="H278" s="602">
        <v>0</v>
      </c>
    </row>
    <row r="279" spans="1:8" ht="19.5" customHeight="1">
      <c r="A279" s="241"/>
      <c r="B279" s="242"/>
      <c r="C279" s="598" t="s">
        <v>161</v>
      </c>
      <c r="D279" s="235"/>
      <c r="E279" s="235"/>
      <c r="F279" s="324"/>
      <c r="G279" s="602">
        <v>118730652</v>
      </c>
      <c r="H279" s="602">
        <v>198730652</v>
      </c>
    </row>
    <row r="280" spans="1:8" ht="19.5" customHeight="1">
      <c r="A280" s="241"/>
      <c r="B280" s="242"/>
      <c r="C280" s="598" t="s">
        <v>1348</v>
      </c>
      <c r="D280" s="235"/>
      <c r="E280" s="235"/>
      <c r="F280" s="324"/>
      <c r="G280" s="602">
        <v>117858888</v>
      </c>
      <c r="H280" s="602">
        <v>0</v>
      </c>
    </row>
    <row r="281" spans="1:8" ht="19.5" customHeight="1">
      <c r="A281" s="241"/>
      <c r="B281" s="242"/>
      <c r="C281" s="598" t="s">
        <v>287</v>
      </c>
      <c r="D281" s="235"/>
      <c r="E281" s="235"/>
      <c r="F281" s="324"/>
      <c r="G281" s="602">
        <v>106383831</v>
      </c>
      <c r="H281" s="602">
        <v>75945557</v>
      </c>
    </row>
    <row r="282" spans="1:8" ht="19.5" customHeight="1">
      <c r="A282" s="241"/>
      <c r="B282" s="242"/>
      <c r="C282" s="598" t="s">
        <v>245</v>
      </c>
      <c r="D282" s="235"/>
      <c r="E282" s="235"/>
      <c r="F282" s="324"/>
      <c r="G282" s="602">
        <v>93115892</v>
      </c>
      <c r="H282" s="602">
        <v>93115892</v>
      </c>
    </row>
    <row r="283" spans="1:8" ht="19.5" customHeight="1">
      <c r="A283" s="241"/>
      <c r="B283" s="242"/>
      <c r="C283" s="598" t="s">
        <v>231</v>
      </c>
      <c r="D283" s="235"/>
      <c r="E283" s="235"/>
      <c r="F283" s="324"/>
      <c r="G283" s="602">
        <v>88056289</v>
      </c>
      <c r="H283" s="602">
        <v>49140073</v>
      </c>
    </row>
    <row r="284" spans="1:8" ht="19.5" customHeight="1">
      <c r="A284" s="241"/>
      <c r="B284" s="242"/>
      <c r="C284" s="598" t="s">
        <v>207</v>
      </c>
      <c r="D284" s="235"/>
      <c r="E284" s="235"/>
      <c r="F284" s="324"/>
      <c r="G284" s="602">
        <v>87581986</v>
      </c>
      <c r="H284" s="602">
        <v>243837995</v>
      </c>
    </row>
    <row r="285" spans="1:8" ht="19.5" customHeight="1">
      <c r="A285" s="241"/>
      <c r="B285" s="242"/>
      <c r="C285" s="598" t="s">
        <v>159</v>
      </c>
      <c r="D285" s="235"/>
      <c r="E285" s="235"/>
      <c r="F285" s="324"/>
      <c r="G285" s="602">
        <v>86702489</v>
      </c>
      <c r="H285" s="602">
        <v>93212399</v>
      </c>
    </row>
    <row r="286" spans="1:8" ht="19.5" customHeight="1">
      <c r="A286" s="241"/>
      <c r="B286" s="242"/>
      <c r="C286" s="598" t="s">
        <v>246</v>
      </c>
      <c r="D286" s="235"/>
      <c r="E286" s="235"/>
      <c r="F286" s="324"/>
      <c r="G286" s="602">
        <v>86396280</v>
      </c>
      <c r="H286" s="602">
        <v>86396280</v>
      </c>
    </row>
    <row r="287" spans="1:8" ht="19.5" customHeight="1">
      <c r="A287" s="241"/>
      <c r="B287" s="242"/>
      <c r="C287" s="598" t="s">
        <v>1126</v>
      </c>
      <c r="D287" s="235"/>
      <c r="E287" s="235"/>
      <c r="F287" s="324"/>
      <c r="G287" s="602">
        <v>84430852</v>
      </c>
      <c r="H287" s="602">
        <v>35161135</v>
      </c>
    </row>
    <row r="288" spans="1:8" ht="19.5" customHeight="1">
      <c r="A288" s="241"/>
      <c r="B288" s="242"/>
      <c r="C288" s="598" t="s">
        <v>156</v>
      </c>
      <c r="D288" s="235"/>
      <c r="E288" s="235"/>
      <c r="F288" s="324"/>
      <c r="G288" s="602">
        <v>78318709</v>
      </c>
      <c r="H288" s="602">
        <v>92684629</v>
      </c>
    </row>
    <row r="289" spans="1:8" ht="19.5" customHeight="1">
      <c r="A289" s="241"/>
      <c r="B289" s="242"/>
      <c r="C289" s="598" t="s">
        <v>243</v>
      </c>
      <c r="D289" s="235"/>
      <c r="E289" s="235"/>
      <c r="F289" s="324"/>
      <c r="G289" s="602">
        <v>72127052</v>
      </c>
      <c r="H289" s="602">
        <v>94346427</v>
      </c>
    </row>
    <row r="290" spans="1:8" ht="19.5" customHeight="1">
      <c r="A290" s="241"/>
      <c r="B290" s="242"/>
      <c r="C290" s="598" t="s">
        <v>1349</v>
      </c>
      <c r="D290" s="235"/>
      <c r="E290" s="235"/>
      <c r="F290" s="324"/>
      <c r="G290" s="602">
        <v>71095829</v>
      </c>
      <c r="H290" s="602">
        <v>0</v>
      </c>
    </row>
    <row r="291" spans="1:8" ht="19.5" customHeight="1">
      <c r="A291" s="241"/>
      <c r="B291" s="242"/>
      <c r="C291" s="598" t="s">
        <v>255</v>
      </c>
      <c r="D291" s="235"/>
      <c r="E291" s="235"/>
      <c r="F291" s="324"/>
      <c r="G291" s="602">
        <v>66368000</v>
      </c>
      <c r="H291" s="602">
        <v>66368000</v>
      </c>
    </row>
    <row r="292" spans="1:8" ht="19.5" customHeight="1">
      <c r="A292" s="241"/>
      <c r="B292" s="242"/>
      <c r="C292" s="598" t="s">
        <v>1388</v>
      </c>
      <c r="D292" s="235"/>
      <c r="E292" s="235"/>
      <c r="F292" s="324"/>
      <c r="G292" s="602">
        <v>52108861</v>
      </c>
      <c r="H292" s="602">
        <v>0</v>
      </c>
    </row>
    <row r="293" spans="1:8" ht="19.5" customHeight="1">
      <c r="A293" s="241"/>
      <c r="B293" s="242"/>
      <c r="C293" s="598" t="s">
        <v>266</v>
      </c>
      <c r="D293" s="235"/>
      <c r="E293" s="235"/>
      <c r="F293" s="324"/>
      <c r="G293" s="602">
        <v>51930340</v>
      </c>
      <c r="H293" s="602">
        <v>51930340</v>
      </c>
    </row>
    <row r="294" spans="1:8" ht="19.5" customHeight="1">
      <c r="A294" s="241"/>
      <c r="B294" s="242"/>
      <c r="C294" s="598" t="s">
        <v>1127</v>
      </c>
      <c r="D294" s="235"/>
      <c r="E294" s="235"/>
      <c r="F294" s="324"/>
      <c r="G294" s="602">
        <v>49639505</v>
      </c>
      <c r="H294" s="602">
        <v>29606513</v>
      </c>
    </row>
    <row r="295" spans="1:8" ht="19.5" customHeight="1">
      <c r="A295" s="241"/>
      <c r="B295" s="242"/>
      <c r="C295" s="598" t="s">
        <v>256</v>
      </c>
      <c r="D295" s="235"/>
      <c r="E295" s="235"/>
      <c r="F295" s="324"/>
      <c r="G295" s="602">
        <v>47391789</v>
      </c>
      <c r="H295" s="602">
        <v>443425009</v>
      </c>
    </row>
    <row r="296" spans="1:8" ht="19.5" customHeight="1">
      <c r="A296" s="241"/>
      <c r="B296" s="242"/>
      <c r="C296" s="598" t="s">
        <v>1125</v>
      </c>
      <c r="D296" s="235"/>
      <c r="E296" s="235"/>
      <c r="F296" s="324"/>
      <c r="G296" s="602">
        <v>47236014</v>
      </c>
      <c r="H296" s="602">
        <v>53414886</v>
      </c>
    </row>
    <row r="297" spans="1:8" ht="19.5" customHeight="1">
      <c r="A297" s="241"/>
      <c r="B297" s="242"/>
      <c r="C297" s="598" t="s">
        <v>1124</v>
      </c>
      <c r="D297" s="235"/>
      <c r="E297" s="235"/>
      <c r="F297" s="324"/>
      <c r="G297" s="602">
        <v>46133220</v>
      </c>
      <c r="H297" s="602">
        <v>70233137</v>
      </c>
    </row>
    <row r="298" spans="1:8" ht="19.5" customHeight="1">
      <c r="A298" s="241"/>
      <c r="B298" s="242"/>
      <c r="C298" s="598" t="s">
        <v>290</v>
      </c>
      <c r="D298" s="235"/>
      <c r="E298" s="235"/>
      <c r="F298" s="324"/>
      <c r="G298" s="602">
        <v>45472650</v>
      </c>
      <c r="H298" s="602">
        <v>45472650</v>
      </c>
    </row>
    <row r="299" spans="1:8" ht="19.5" customHeight="1">
      <c r="A299" s="241"/>
      <c r="B299" s="242"/>
      <c r="C299" s="598" t="s">
        <v>283</v>
      </c>
      <c r="D299" s="235"/>
      <c r="E299" s="235"/>
      <c r="F299" s="324"/>
      <c r="G299" s="602">
        <v>40451503</v>
      </c>
      <c r="H299" s="602">
        <v>588120470</v>
      </c>
    </row>
    <row r="300" spans="1:8" ht="19.5" customHeight="1">
      <c r="A300" s="241"/>
      <c r="B300" s="242"/>
      <c r="C300" s="598" t="s">
        <v>271</v>
      </c>
      <c r="D300" s="235"/>
      <c r="E300" s="235"/>
      <c r="F300" s="324"/>
      <c r="G300" s="602">
        <v>35086298</v>
      </c>
      <c r="H300" s="602">
        <v>126717420</v>
      </c>
    </row>
    <row r="301" spans="1:8" ht="19.5" customHeight="1">
      <c r="A301" s="241"/>
      <c r="B301" s="242"/>
      <c r="C301" s="598" t="s">
        <v>249</v>
      </c>
      <c r="D301" s="235"/>
      <c r="E301" s="235"/>
      <c r="F301" s="324"/>
      <c r="G301" s="602">
        <v>30375600</v>
      </c>
      <c r="H301" s="602">
        <v>30375600</v>
      </c>
    </row>
    <row r="302" spans="1:8" ht="19.5" customHeight="1">
      <c r="A302" s="241"/>
      <c r="B302" s="242"/>
      <c r="C302" s="598" t="s">
        <v>285</v>
      </c>
      <c r="D302" s="235"/>
      <c r="E302" s="235"/>
      <c r="F302" s="324"/>
      <c r="G302" s="602">
        <v>24590042</v>
      </c>
      <c r="H302" s="602">
        <v>27232042</v>
      </c>
    </row>
    <row r="303" spans="1:8" ht="19.5" customHeight="1">
      <c r="A303" s="241"/>
      <c r="B303" s="242"/>
      <c r="C303" s="598" t="s">
        <v>289</v>
      </c>
      <c r="D303" s="235"/>
      <c r="E303" s="235"/>
      <c r="F303" s="324"/>
      <c r="G303" s="602">
        <v>23434648</v>
      </c>
      <c r="H303" s="602">
        <v>21212197</v>
      </c>
    </row>
    <row r="304" spans="1:8" ht="19.5" customHeight="1">
      <c r="A304" s="241"/>
      <c r="B304" s="242"/>
      <c r="C304" s="598" t="s">
        <v>1350</v>
      </c>
      <c r="D304" s="235"/>
      <c r="E304" s="235"/>
      <c r="F304" s="324"/>
      <c r="G304" s="602">
        <v>20039592</v>
      </c>
      <c r="H304" s="602">
        <v>103113476</v>
      </c>
    </row>
    <row r="305" spans="1:8" ht="19.5" customHeight="1">
      <c r="A305" s="241"/>
      <c r="B305" s="242"/>
      <c r="C305" s="598" t="s">
        <v>1351</v>
      </c>
      <c r="D305" s="235"/>
      <c r="E305" s="235"/>
      <c r="F305" s="324"/>
      <c r="G305" s="602">
        <v>12723768</v>
      </c>
      <c r="H305" s="602">
        <v>0</v>
      </c>
    </row>
    <row r="306" spans="1:8" ht="19.5" customHeight="1">
      <c r="A306" s="241"/>
      <c r="B306" s="242"/>
      <c r="C306" s="598" t="s">
        <v>263</v>
      </c>
      <c r="D306" s="235"/>
      <c r="E306" s="235"/>
      <c r="F306" s="324"/>
      <c r="G306" s="602">
        <v>11007760</v>
      </c>
      <c r="H306" s="602">
        <v>161394693</v>
      </c>
    </row>
    <row r="307" spans="1:8" ht="19.5" customHeight="1">
      <c r="A307" s="241"/>
      <c r="B307" s="242"/>
      <c r="C307" s="598" t="s">
        <v>261</v>
      </c>
      <c r="D307" s="235"/>
      <c r="E307" s="235"/>
      <c r="F307" s="324"/>
      <c r="G307" s="602">
        <v>10619280</v>
      </c>
      <c r="H307" s="602">
        <v>126438581</v>
      </c>
    </row>
    <row r="308" spans="1:8" ht="19.5" customHeight="1">
      <c r="A308" s="241"/>
      <c r="B308" s="242"/>
      <c r="C308" s="598" t="s">
        <v>1352</v>
      </c>
      <c r="D308" s="235"/>
      <c r="E308" s="235"/>
      <c r="F308" s="324"/>
      <c r="G308" s="602">
        <v>9629424</v>
      </c>
      <c r="H308" s="602">
        <v>0</v>
      </c>
    </row>
    <row r="309" spans="1:8" ht="19.5" customHeight="1">
      <c r="A309" s="241"/>
      <c r="B309" s="242"/>
      <c r="C309" s="598" t="s">
        <v>236</v>
      </c>
      <c r="D309" s="235"/>
      <c r="E309" s="235"/>
      <c r="F309" s="324"/>
      <c r="G309" s="602">
        <v>9447547</v>
      </c>
      <c r="H309" s="602">
        <v>9447547</v>
      </c>
    </row>
    <row r="310" spans="1:8" ht="19.5" customHeight="1">
      <c r="A310" s="241"/>
      <c r="B310" s="242"/>
      <c r="C310" s="598" t="s">
        <v>247</v>
      </c>
      <c r="D310" s="235"/>
      <c r="E310" s="235"/>
      <c r="F310" s="324"/>
      <c r="G310" s="602">
        <v>4266018</v>
      </c>
      <c r="H310" s="602">
        <v>4266018</v>
      </c>
    </row>
    <row r="311" spans="1:8" ht="19.5" customHeight="1">
      <c r="A311" s="241"/>
      <c r="B311" s="242"/>
      <c r="C311" s="598" t="s">
        <v>206</v>
      </c>
      <c r="D311" s="235"/>
      <c r="E311" s="235"/>
      <c r="F311" s="324"/>
      <c r="G311" s="602">
        <v>2702748</v>
      </c>
      <c r="H311" s="602">
        <v>9792068</v>
      </c>
    </row>
    <row r="312" spans="1:8" ht="19.5" customHeight="1">
      <c r="A312" s="241"/>
      <c r="B312" s="242"/>
      <c r="C312" s="598" t="s">
        <v>1389</v>
      </c>
      <c r="D312" s="235"/>
      <c r="E312" s="235"/>
      <c r="F312" s="324"/>
      <c r="G312" s="602">
        <v>2229024</v>
      </c>
      <c r="H312" s="602">
        <v>0</v>
      </c>
    </row>
    <row r="313" spans="1:8" ht="19.5" customHeight="1">
      <c r="A313" s="241"/>
      <c r="B313" s="242"/>
      <c r="C313" s="598" t="s">
        <v>265</v>
      </c>
      <c r="D313" s="235"/>
      <c r="E313" s="235"/>
      <c r="F313" s="324"/>
      <c r="G313" s="602">
        <v>840663</v>
      </c>
      <c r="H313" s="602">
        <v>840663</v>
      </c>
    </row>
    <row r="314" spans="1:8" ht="19.5" customHeight="1">
      <c r="A314" s="241"/>
      <c r="B314" s="242"/>
      <c r="C314" s="598" t="s">
        <v>288</v>
      </c>
      <c r="D314" s="235"/>
      <c r="E314" s="235"/>
      <c r="F314" s="324"/>
      <c r="G314" s="599">
        <v>0</v>
      </c>
      <c r="H314" s="602">
        <v>2528485709</v>
      </c>
    </row>
    <row r="315" spans="1:8" ht="19.5" customHeight="1">
      <c r="A315" s="241"/>
      <c r="B315" s="242"/>
      <c r="C315" s="325" t="s">
        <v>1020</v>
      </c>
      <c r="D315" s="235"/>
      <c r="E315" s="235"/>
      <c r="F315" s="588">
        <f>SUM(F316:F316)</f>
        <v>85120.28</v>
      </c>
      <c r="G315" s="300">
        <f>SUM(G316:G316)</f>
        <v>1371447520</v>
      </c>
      <c r="H315" s="300">
        <f>SUM(H316:H316)</f>
        <v>1455678816</v>
      </c>
    </row>
    <row r="316" spans="1:8" ht="19.5" customHeight="1">
      <c r="A316" s="241"/>
      <c r="B316" s="242"/>
      <c r="C316" s="598" t="s">
        <v>155</v>
      </c>
      <c r="D316" s="235"/>
      <c r="E316" s="235"/>
      <c r="F316" s="619">
        <v>85120.28</v>
      </c>
      <c r="G316" s="599">
        <v>1371447520</v>
      </c>
      <c r="H316" s="599">
        <v>1455678816</v>
      </c>
    </row>
    <row r="317" spans="1:8" ht="19.5" customHeight="1">
      <c r="A317" s="241"/>
      <c r="B317" s="242"/>
      <c r="C317" s="325" t="s">
        <v>1353</v>
      </c>
      <c r="D317" s="235"/>
      <c r="E317" s="235"/>
      <c r="F317" s="313">
        <f>SUM(F318)</f>
        <v>0</v>
      </c>
      <c r="G317" s="313">
        <f>SUM(G318:G319)</f>
        <v>103546209</v>
      </c>
      <c r="H317" s="313">
        <f>SUM(H318:H319)</f>
        <v>99000000</v>
      </c>
    </row>
    <row r="318" spans="1:9" ht="19.5" customHeight="1">
      <c r="A318" s="241"/>
      <c r="B318" s="242"/>
      <c r="C318" s="598" t="s">
        <v>915</v>
      </c>
      <c r="D318" s="235"/>
      <c r="E318" s="235"/>
      <c r="F318" s="339">
        <v>0</v>
      </c>
      <c r="G318" s="599">
        <v>99000000</v>
      </c>
      <c r="H318" s="599">
        <v>99000000</v>
      </c>
      <c r="I318" s="239">
        <f>SUM(H162:H317)</f>
        <v>156238575966</v>
      </c>
    </row>
    <row r="319" spans="1:8" ht="19.5" customHeight="1">
      <c r="A319" s="241"/>
      <c r="B319" s="242"/>
      <c r="C319" s="598" t="s">
        <v>1218</v>
      </c>
      <c r="D319" s="235"/>
      <c r="E319" s="235"/>
      <c r="F319" s="339">
        <v>0</v>
      </c>
      <c r="G319" s="599">
        <v>4546209</v>
      </c>
      <c r="H319" s="599">
        <v>0</v>
      </c>
    </row>
    <row r="320" spans="1:8" ht="19.5" customHeight="1">
      <c r="A320" s="241"/>
      <c r="B320" s="242"/>
      <c r="C320" s="325" t="s">
        <v>1354</v>
      </c>
      <c r="D320" s="235"/>
      <c r="E320" s="235"/>
      <c r="F320" s="686">
        <f>SUM(F321:F323)</f>
        <v>41492.09</v>
      </c>
      <c r="G320" s="686">
        <f>SUM(G321:G323)</f>
        <v>1512103479</v>
      </c>
      <c r="H320" s="686">
        <f>SUM(H321:H323)</f>
        <v>809507284</v>
      </c>
    </row>
    <row r="321" spans="1:8" ht="19.5" customHeight="1">
      <c r="A321" s="241"/>
      <c r="B321" s="242"/>
      <c r="C321" s="598" t="s">
        <v>1218</v>
      </c>
      <c r="D321" s="235"/>
      <c r="E321" s="235"/>
      <c r="F321" s="600">
        <v>41492.09</v>
      </c>
      <c r="G321" s="599">
        <f>1516649688-4546209</f>
        <v>1512103479</v>
      </c>
      <c r="H321" s="599">
        <v>343539884</v>
      </c>
    </row>
    <row r="322" spans="1:8" ht="19.5" customHeight="1">
      <c r="A322" s="241"/>
      <c r="B322" s="242"/>
      <c r="C322" s="598" t="s">
        <v>1319</v>
      </c>
      <c r="D322" s="235"/>
      <c r="E322" s="235"/>
      <c r="F322" s="235">
        <v>0</v>
      </c>
      <c r="G322" s="599">
        <v>0</v>
      </c>
      <c r="H322" s="598">
        <v>53449000</v>
      </c>
    </row>
    <row r="323" spans="1:8" ht="19.5" customHeight="1">
      <c r="A323" s="241"/>
      <c r="B323" s="242"/>
      <c r="C323" s="598" t="s">
        <v>1219</v>
      </c>
      <c r="D323" s="235"/>
      <c r="E323" s="235"/>
      <c r="F323" s="601">
        <v>0</v>
      </c>
      <c r="G323" s="602">
        <v>0</v>
      </c>
      <c r="H323" s="599">
        <v>412518400</v>
      </c>
    </row>
    <row r="324" spans="1:9" ht="19.5" customHeight="1" thickBot="1">
      <c r="A324" s="241"/>
      <c r="B324" s="242"/>
      <c r="C324" s="309" t="s">
        <v>1008</v>
      </c>
      <c r="D324" s="309"/>
      <c r="E324" s="309"/>
      <c r="F324" s="328">
        <f>F315+F317</f>
        <v>85120.28</v>
      </c>
      <c r="G324" s="322">
        <f>G161+G315+G317+G320</f>
        <v>193522809442</v>
      </c>
      <c r="H324" s="322">
        <f>H161+H315+H317+H320</f>
        <v>155592404434</v>
      </c>
      <c r="I324" s="239">
        <f>G324-'[2]TS'!G14</f>
        <v>64038068764</v>
      </c>
    </row>
    <row r="325" spans="1:10" s="298" customFormat="1" ht="19.5" customHeight="1" thickTop="1">
      <c r="A325" s="296"/>
      <c r="B325" s="308"/>
      <c r="C325" s="312" t="s">
        <v>671</v>
      </c>
      <c r="D325" s="312"/>
      <c r="E325" s="312"/>
      <c r="F325" s="313"/>
      <c r="G325" s="329"/>
      <c r="H325" s="313"/>
      <c r="I325" s="239"/>
      <c r="J325" s="301"/>
    </row>
    <row r="326" spans="1:8" ht="4.5" customHeight="1">
      <c r="A326" s="241"/>
      <c r="B326" s="242"/>
      <c r="C326" s="235"/>
      <c r="D326" s="235"/>
      <c r="E326" s="235"/>
      <c r="F326" s="327"/>
      <c r="G326" s="330"/>
      <c r="H326" s="330"/>
    </row>
    <row r="327" spans="1:5" ht="21.75" customHeight="1">
      <c r="A327" s="241"/>
      <c r="B327" s="246" t="s">
        <v>1015</v>
      </c>
      <c r="C327" s="243" t="s">
        <v>1021</v>
      </c>
      <c r="D327" s="243"/>
      <c r="E327" s="243"/>
    </row>
    <row r="328" spans="1:8" ht="19.5" customHeight="1">
      <c r="A328" s="241"/>
      <c r="B328" s="242"/>
      <c r="C328" s="292" t="s">
        <v>996</v>
      </c>
      <c r="D328" s="292"/>
      <c r="E328" s="292"/>
      <c r="F328" s="316"/>
      <c r="G328" s="295" t="str">
        <f>G159</f>
        <v>31/03/2008</v>
      </c>
      <c r="H328" s="295">
        <f>H159</f>
        <v>39448</v>
      </c>
    </row>
    <row r="329" spans="1:8" ht="19.5" customHeight="1">
      <c r="A329" s="241"/>
      <c r="B329" s="297" t="s">
        <v>999</v>
      </c>
      <c r="C329" s="298" t="s">
        <v>1022</v>
      </c>
      <c r="D329" s="235"/>
      <c r="E329" s="235"/>
      <c r="F329" s="331"/>
      <c r="G329" s="326">
        <v>0</v>
      </c>
      <c r="H329" s="326">
        <v>0</v>
      </c>
    </row>
    <row r="330" spans="1:8" ht="19.5" customHeight="1">
      <c r="A330" s="241"/>
      <c r="B330" s="297" t="s">
        <v>1001</v>
      </c>
      <c r="C330" s="312" t="s">
        <v>1355</v>
      </c>
      <c r="D330" s="235"/>
      <c r="E330" s="235"/>
      <c r="F330" s="331"/>
      <c r="G330" s="326">
        <v>482289167</v>
      </c>
      <c r="H330" s="326">
        <v>0</v>
      </c>
    </row>
    <row r="331" spans="1:10" s="298" customFormat="1" ht="19.5" customHeight="1">
      <c r="A331" s="297"/>
      <c r="B331" s="297" t="s">
        <v>1006</v>
      </c>
      <c r="C331" s="298" t="s">
        <v>1023</v>
      </c>
      <c r="F331" s="299"/>
      <c r="G331" s="303"/>
      <c r="H331" s="303"/>
      <c r="I331" s="239"/>
      <c r="J331" s="318"/>
    </row>
    <row r="332" spans="1:10" s="298" customFormat="1" ht="19.5" customHeight="1">
      <c r="A332" s="297"/>
      <c r="B332" s="297" t="s">
        <v>1024</v>
      </c>
      <c r="C332" s="298" t="s">
        <v>1025</v>
      </c>
      <c r="F332" s="299"/>
      <c r="G332" s="332">
        <f>SUM(G333:G336)</f>
        <v>9947500</v>
      </c>
      <c r="H332" s="332">
        <f>SUM(H333:H336)</f>
        <v>17947500</v>
      </c>
      <c r="I332" s="239">
        <f>G337-'[2]TS'!G20</f>
        <v>-610324977</v>
      </c>
      <c r="J332" s="318"/>
    </row>
    <row r="333" spans="1:10" s="298" customFormat="1" ht="19.5" customHeight="1">
      <c r="A333" s="297"/>
      <c r="B333" s="297"/>
      <c r="C333" s="304" t="s">
        <v>1026</v>
      </c>
      <c r="F333" s="299"/>
      <c r="G333" s="245">
        <v>0</v>
      </c>
      <c r="H333" s="245"/>
      <c r="I333" s="239"/>
      <c r="J333" s="318"/>
    </row>
    <row r="334" spans="1:10" s="298" customFormat="1" ht="19.5" customHeight="1">
      <c r="A334" s="297"/>
      <c r="B334" s="297"/>
      <c r="C334" s="304" t="s">
        <v>1027</v>
      </c>
      <c r="F334" s="299"/>
      <c r="G334" s="245">
        <v>0</v>
      </c>
      <c r="H334" s="245"/>
      <c r="I334" s="239"/>
      <c r="J334" s="318"/>
    </row>
    <row r="335" spans="1:10" s="298" customFormat="1" ht="19.5" customHeight="1">
      <c r="A335" s="297"/>
      <c r="B335" s="297"/>
      <c r="C335" s="304" t="s">
        <v>564</v>
      </c>
      <c r="F335" s="299"/>
      <c r="G335" s="245">
        <v>0</v>
      </c>
      <c r="H335" s="245"/>
      <c r="I335" s="239"/>
      <c r="J335" s="318"/>
    </row>
    <row r="336" spans="1:10" s="298" customFormat="1" ht="19.5" customHeight="1">
      <c r="A336" s="297"/>
      <c r="B336" s="297"/>
      <c r="C336" s="304" t="s">
        <v>1028</v>
      </c>
      <c r="F336" s="299"/>
      <c r="G336" s="245">
        <v>9947500</v>
      </c>
      <c r="H336" s="245">
        <v>17947500</v>
      </c>
      <c r="I336" s="239"/>
      <c r="J336" s="318"/>
    </row>
    <row r="337" spans="1:9" ht="19.5" customHeight="1" thickBot="1">
      <c r="A337" s="241"/>
      <c r="B337" s="242"/>
      <c r="C337" s="309" t="s">
        <v>1008</v>
      </c>
      <c r="D337" s="309"/>
      <c r="E337" s="309"/>
      <c r="F337" s="311"/>
      <c r="G337" s="322">
        <f>G329+G330+G331+G332</f>
        <v>492236667</v>
      </c>
      <c r="H337" s="322">
        <f>H329+H330+H331+H332</f>
        <v>17947500</v>
      </c>
      <c r="I337" s="239">
        <f>G337-'[2]TS'!G20</f>
        <v>-610324977</v>
      </c>
    </row>
    <row r="338" spans="1:10" s="298" customFormat="1" ht="19.5" customHeight="1" hidden="1" thickTop="1">
      <c r="A338" s="296"/>
      <c r="B338" s="308"/>
      <c r="C338" s="312" t="s">
        <v>1029</v>
      </c>
      <c r="D338" s="312"/>
      <c r="E338" s="312"/>
      <c r="F338" s="319"/>
      <c r="G338" s="329"/>
      <c r="H338" s="329"/>
      <c r="I338" s="239"/>
      <c r="J338" s="318"/>
    </row>
    <row r="339" spans="1:8" s="298" customFormat="1" ht="19.5" customHeight="1" hidden="1" thickTop="1">
      <c r="A339" s="296"/>
      <c r="B339" s="308"/>
      <c r="C339" s="312" t="s">
        <v>1029</v>
      </c>
      <c r="D339" s="319"/>
      <c r="E339" s="319"/>
      <c r="F339" s="329"/>
      <c r="G339" s="239"/>
      <c r="H339" s="333"/>
    </row>
    <row r="340" spans="1:10" s="298" customFormat="1" ht="4.5" customHeight="1" thickTop="1">
      <c r="A340" s="296"/>
      <c r="B340" s="308"/>
      <c r="C340" s="312"/>
      <c r="D340" s="312"/>
      <c r="E340" s="312"/>
      <c r="F340" s="319"/>
      <c r="G340" s="329"/>
      <c r="H340" s="329"/>
      <c r="I340" s="239"/>
      <c r="J340" s="318"/>
    </row>
    <row r="341" spans="1:10" ht="21.75" customHeight="1">
      <c r="A341" s="241"/>
      <c r="B341" s="334" t="s">
        <v>1030</v>
      </c>
      <c r="C341" s="243" t="s">
        <v>1031</v>
      </c>
      <c r="D341" s="243"/>
      <c r="E341" s="243"/>
      <c r="I341" s="335"/>
      <c r="J341" s="240"/>
    </row>
    <row r="342" spans="1:10" ht="19.5" customHeight="1">
      <c r="A342" s="250"/>
      <c r="B342" s="336"/>
      <c r="C342" s="292" t="s">
        <v>996</v>
      </c>
      <c r="D342" s="292"/>
      <c r="E342" s="292"/>
      <c r="F342" s="316"/>
      <c r="G342" s="669" t="str">
        <f>G328</f>
        <v>31/03/2008</v>
      </c>
      <c r="H342" s="295">
        <f>H328</f>
        <v>39448</v>
      </c>
      <c r="I342" s="335"/>
      <c r="J342" s="240"/>
    </row>
    <row r="343" spans="1:9" s="298" customFormat="1" ht="19.5" customHeight="1">
      <c r="A343" s="296"/>
      <c r="B343" s="297" t="s">
        <v>999</v>
      </c>
      <c r="C343" s="298" t="s">
        <v>1032</v>
      </c>
      <c r="F343" s="299"/>
      <c r="G343" s="300">
        <v>0</v>
      </c>
      <c r="H343" s="300">
        <v>0</v>
      </c>
      <c r="I343" s="335"/>
    </row>
    <row r="344" spans="1:9" s="298" customFormat="1" ht="19.5" customHeight="1">
      <c r="A344" s="296"/>
      <c r="B344" s="297" t="s">
        <v>1001</v>
      </c>
      <c r="C344" s="298" t="s">
        <v>1033</v>
      </c>
      <c r="F344" s="337"/>
      <c r="G344" s="303">
        <f>SUM(G345:G522)</f>
        <v>3566181704</v>
      </c>
      <c r="H344" s="303">
        <f>SUM(H345:H522)</f>
        <v>2252832439</v>
      </c>
      <c r="I344" s="219">
        <v>2124995634</v>
      </c>
    </row>
    <row r="345" spans="1:9" s="298" customFormat="1" ht="19.5" customHeight="1">
      <c r="A345" s="296"/>
      <c r="B345" s="297"/>
      <c r="C345" s="598" t="s">
        <v>720</v>
      </c>
      <c r="F345" s="337"/>
      <c r="G345" s="599">
        <v>494792221</v>
      </c>
      <c r="H345" s="599">
        <v>42694048</v>
      </c>
      <c r="I345" s="219"/>
    </row>
    <row r="346" spans="1:9" s="298" customFormat="1" ht="19.5" customHeight="1">
      <c r="A346" s="296"/>
      <c r="B346" s="297"/>
      <c r="C346" s="598" t="s">
        <v>851</v>
      </c>
      <c r="F346" s="337"/>
      <c r="G346" s="599">
        <v>438912818</v>
      </c>
      <c r="H346" s="599">
        <v>696818</v>
      </c>
      <c r="I346" s="219"/>
    </row>
    <row r="347" spans="1:9" s="298" customFormat="1" ht="19.5" customHeight="1">
      <c r="A347" s="296"/>
      <c r="B347" s="297"/>
      <c r="C347" s="598" t="s">
        <v>1356</v>
      </c>
      <c r="F347" s="337"/>
      <c r="G347" s="599">
        <v>112779160</v>
      </c>
      <c r="H347" s="599">
        <v>0</v>
      </c>
      <c r="I347" s="219"/>
    </row>
    <row r="348" spans="1:9" s="298" customFormat="1" ht="19.5" customHeight="1">
      <c r="A348" s="296"/>
      <c r="B348" s="297"/>
      <c r="C348" s="598" t="s">
        <v>767</v>
      </c>
      <c r="F348" s="337"/>
      <c r="G348" s="599">
        <v>112400926</v>
      </c>
      <c r="H348" s="599">
        <v>129431352</v>
      </c>
      <c r="I348" s="219"/>
    </row>
    <row r="349" spans="1:9" s="298" customFormat="1" ht="19.5" customHeight="1">
      <c r="A349" s="296"/>
      <c r="B349" s="297"/>
      <c r="C349" s="598" t="s">
        <v>742</v>
      </c>
      <c r="F349" s="337"/>
      <c r="G349" s="599">
        <v>106462418</v>
      </c>
      <c r="H349" s="599">
        <v>109534658</v>
      </c>
      <c r="I349" s="219"/>
    </row>
    <row r="350" spans="1:9" s="298" customFormat="1" ht="19.5" customHeight="1">
      <c r="A350" s="296"/>
      <c r="B350" s="297"/>
      <c r="C350" s="598" t="s">
        <v>1357</v>
      </c>
      <c r="F350" s="337"/>
      <c r="G350" s="599">
        <v>105257000</v>
      </c>
      <c r="H350" s="599">
        <v>0</v>
      </c>
      <c r="I350" s="219"/>
    </row>
    <row r="351" spans="1:9" s="298" customFormat="1" ht="19.5" customHeight="1">
      <c r="A351" s="296"/>
      <c r="B351" s="297"/>
      <c r="C351" s="598" t="s">
        <v>727</v>
      </c>
      <c r="F351" s="337"/>
      <c r="G351" s="599">
        <v>98756786</v>
      </c>
      <c r="H351" s="599">
        <v>31496652</v>
      </c>
      <c r="I351" s="219"/>
    </row>
    <row r="352" spans="1:9" s="298" customFormat="1" ht="19.5" customHeight="1">
      <c r="A352" s="296"/>
      <c r="B352" s="297"/>
      <c r="C352" s="598" t="s">
        <v>1358</v>
      </c>
      <c r="F352" s="337"/>
      <c r="G352" s="599">
        <v>77859180</v>
      </c>
      <c r="H352" s="599">
        <v>0</v>
      </c>
      <c r="I352" s="219"/>
    </row>
    <row r="353" spans="1:9" s="298" customFormat="1" ht="19.5" customHeight="1">
      <c r="A353" s="296"/>
      <c r="B353" s="297"/>
      <c r="C353" s="598" t="s">
        <v>752</v>
      </c>
      <c r="F353" s="337"/>
      <c r="G353" s="599">
        <v>73924516</v>
      </c>
      <c r="H353" s="599">
        <v>99388749</v>
      </c>
      <c r="I353" s="219"/>
    </row>
    <row r="354" spans="1:9" s="298" customFormat="1" ht="19.5" customHeight="1">
      <c r="A354" s="296"/>
      <c r="B354" s="297"/>
      <c r="C354" s="598" t="s">
        <v>723</v>
      </c>
      <c r="F354" s="337"/>
      <c r="G354" s="599">
        <v>65344481</v>
      </c>
      <c r="H354" s="599">
        <v>75848700</v>
      </c>
      <c r="I354" s="219"/>
    </row>
    <row r="355" spans="1:9" s="298" customFormat="1" ht="19.5" customHeight="1">
      <c r="A355" s="296"/>
      <c r="B355" s="297"/>
      <c r="C355" s="598" t="s">
        <v>722</v>
      </c>
      <c r="F355" s="337"/>
      <c r="G355" s="599">
        <v>64585576</v>
      </c>
      <c r="H355" s="599">
        <v>64585576</v>
      </c>
      <c r="I355" s="219"/>
    </row>
    <row r="356" spans="1:9" s="298" customFormat="1" ht="19.5" customHeight="1">
      <c r="A356" s="296"/>
      <c r="B356" s="297"/>
      <c r="C356" s="598" t="s">
        <v>805</v>
      </c>
      <c r="F356" s="337"/>
      <c r="G356" s="599">
        <v>61661893</v>
      </c>
      <c r="H356" s="599">
        <v>1744026</v>
      </c>
      <c r="I356" s="219"/>
    </row>
    <row r="357" spans="1:9" s="298" customFormat="1" ht="19.5" customHeight="1">
      <c r="A357" s="296"/>
      <c r="B357" s="297"/>
      <c r="C357" s="598" t="s">
        <v>743</v>
      </c>
      <c r="F357" s="337"/>
      <c r="G357" s="599">
        <v>57683712</v>
      </c>
      <c r="H357" s="599">
        <v>57683712</v>
      </c>
      <c r="I357" s="219"/>
    </row>
    <row r="358" spans="1:9" s="298" customFormat="1" ht="19.5" customHeight="1">
      <c r="A358" s="296"/>
      <c r="B358" s="297"/>
      <c r="C358" s="598" t="s">
        <v>1359</v>
      </c>
      <c r="F358" s="337"/>
      <c r="G358" s="599">
        <v>55150489</v>
      </c>
      <c r="H358" s="599">
        <v>5673808</v>
      </c>
      <c r="I358" s="219"/>
    </row>
    <row r="359" spans="1:9" s="298" customFormat="1" ht="19.5" customHeight="1">
      <c r="A359" s="296"/>
      <c r="B359" s="297"/>
      <c r="C359" s="598" t="s">
        <v>724</v>
      </c>
      <c r="F359" s="337"/>
      <c r="G359" s="599">
        <v>52966680</v>
      </c>
      <c r="H359" s="599">
        <v>74695860</v>
      </c>
      <c r="I359" s="219"/>
    </row>
    <row r="360" spans="1:9" s="298" customFormat="1" ht="19.5" customHeight="1">
      <c r="A360" s="296"/>
      <c r="B360" s="297"/>
      <c r="C360" s="598" t="s">
        <v>741</v>
      </c>
      <c r="F360" s="337"/>
      <c r="G360" s="599">
        <v>50466365</v>
      </c>
      <c r="H360" s="599">
        <v>10197684</v>
      </c>
      <c r="I360" s="219"/>
    </row>
    <row r="361" spans="1:9" s="298" customFormat="1" ht="19.5" customHeight="1">
      <c r="A361" s="296"/>
      <c r="B361" s="297"/>
      <c r="C361" s="598" t="s">
        <v>729</v>
      </c>
      <c r="F361" s="337"/>
      <c r="G361" s="599">
        <v>48165950</v>
      </c>
      <c r="H361" s="599">
        <v>48165950</v>
      </c>
      <c r="I361" s="219"/>
    </row>
    <row r="362" spans="1:9" s="298" customFormat="1" ht="19.5" customHeight="1">
      <c r="A362" s="296"/>
      <c r="B362" s="297"/>
      <c r="C362" s="598" t="s">
        <v>1360</v>
      </c>
      <c r="F362" s="337"/>
      <c r="G362" s="599">
        <v>47534580</v>
      </c>
      <c r="H362" s="599">
        <v>0</v>
      </c>
      <c r="I362" s="219"/>
    </row>
    <row r="363" spans="1:9" s="298" customFormat="1" ht="19.5" customHeight="1">
      <c r="A363" s="296"/>
      <c r="B363" s="297"/>
      <c r="C363" s="598" t="s">
        <v>1361</v>
      </c>
      <c r="F363" s="337"/>
      <c r="G363" s="599">
        <v>47438880</v>
      </c>
      <c r="H363" s="599">
        <v>0</v>
      </c>
      <c r="I363" s="219"/>
    </row>
    <row r="364" spans="1:9" s="298" customFormat="1" ht="19.5" customHeight="1">
      <c r="A364" s="296"/>
      <c r="B364" s="297"/>
      <c r="C364" s="598" t="s">
        <v>726</v>
      </c>
      <c r="F364" s="337"/>
      <c r="G364" s="599">
        <v>46103368</v>
      </c>
      <c r="H364" s="599">
        <v>8173528</v>
      </c>
      <c r="I364" s="219"/>
    </row>
    <row r="365" spans="1:9" s="298" customFormat="1" ht="19.5" customHeight="1">
      <c r="A365" s="296"/>
      <c r="B365" s="297"/>
      <c r="C365" s="598" t="s">
        <v>731</v>
      </c>
      <c r="F365" s="337"/>
      <c r="G365" s="599">
        <v>42591616</v>
      </c>
      <c r="H365" s="599">
        <v>42591616</v>
      </c>
      <c r="I365" s="219"/>
    </row>
    <row r="366" spans="1:9" s="298" customFormat="1" ht="19.5" customHeight="1">
      <c r="A366" s="296"/>
      <c r="B366" s="297"/>
      <c r="C366" s="598" t="s">
        <v>733</v>
      </c>
      <c r="F366" s="337"/>
      <c r="G366" s="599">
        <v>40496960</v>
      </c>
      <c r="H366" s="599">
        <v>40496960</v>
      </c>
      <c r="I366" s="219"/>
    </row>
    <row r="367" spans="1:9" s="298" customFormat="1" ht="19.5" customHeight="1">
      <c r="A367" s="296"/>
      <c r="B367" s="297"/>
      <c r="C367" s="598" t="s">
        <v>734</v>
      </c>
      <c r="F367" s="337"/>
      <c r="G367" s="599">
        <v>40050100</v>
      </c>
      <c r="H367" s="599">
        <v>40050100</v>
      </c>
      <c r="I367" s="219"/>
    </row>
    <row r="368" spans="1:9" s="298" customFormat="1" ht="19.5" customHeight="1">
      <c r="A368" s="296"/>
      <c r="B368" s="297"/>
      <c r="C368" s="598" t="s">
        <v>730</v>
      </c>
      <c r="F368" s="337"/>
      <c r="G368" s="599">
        <v>38915138</v>
      </c>
      <c r="H368" s="599">
        <v>28629818</v>
      </c>
      <c r="I368" s="219"/>
    </row>
    <row r="369" spans="1:9" s="298" customFormat="1" ht="19.5" customHeight="1">
      <c r="A369" s="296"/>
      <c r="B369" s="297"/>
      <c r="C369" s="598" t="s">
        <v>721</v>
      </c>
      <c r="F369" s="337"/>
      <c r="G369" s="599">
        <v>38897478</v>
      </c>
      <c r="H369" s="599">
        <v>147576370</v>
      </c>
      <c r="I369" s="219"/>
    </row>
    <row r="370" spans="1:9" s="298" customFormat="1" ht="19.5" customHeight="1">
      <c r="A370" s="296"/>
      <c r="B370" s="297"/>
      <c r="C370" s="598" t="s">
        <v>737</v>
      </c>
      <c r="F370" s="337"/>
      <c r="G370" s="599">
        <v>38617593</v>
      </c>
      <c r="H370" s="599">
        <v>38617593</v>
      </c>
      <c r="I370" s="219"/>
    </row>
    <row r="371" spans="1:9" s="298" customFormat="1" ht="19.5" customHeight="1">
      <c r="A371" s="296"/>
      <c r="B371" s="297"/>
      <c r="C371" s="598" t="s">
        <v>753</v>
      </c>
      <c r="F371" s="337"/>
      <c r="G371" s="599">
        <v>34593066</v>
      </c>
      <c r="H371" s="599">
        <v>30583176</v>
      </c>
      <c r="I371" s="219"/>
    </row>
    <row r="372" spans="1:9" s="298" customFormat="1" ht="19.5" customHeight="1">
      <c r="A372" s="296"/>
      <c r="B372" s="297"/>
      <c r="C372" s="598" t="s">
        <v>803</v>
      </c>
      <c r="F372" s="337"/>
      <c r="G372" s="599">
        <v>33472730</v>
      </c>
      <c r="H372" s="599">
        <v>2092218</v>
      </c>
      <c r="I372" s="219"/>
    </row>
    <row r="373" spans="1:9" s="298" customFormat="1" ht="19.5" customHeight="1">
      <c r="A373" s="296"/>
      <c r="B373" s="297"/>
      <c r="C373" s="598" t="s">
        <v>738</v>
      </c>
      <c r="F373" s="337"/>
      <c r="G373" s="599">
        <v>33133380</v>
      </c>
      <c r="H373" s="599">
        <v>33133380</v>
      </c>
      <c r="I373" s="219"/>
    </row>
    <row r="374" spans="1:9" s="298" customFormat="1" ht="19.5" customHeight="1">
      <c r="A374" s="296"/>
      <c r="B374" s="297"/>
      <c r="C374" s="598" t="s">
        <v>744</v>
      </c>
      <c r="F374" s="337"/>
      <c r="G374" s="599">
        <v>32152337</v>
      </c>
      <c r="H374" s="599">
        <v>1523660</v>
      </c>
      <c r="I374" s="219"/>
    </row>
    <row r="375" spans="1:9" s="298" customFormat="1" ht="19.5" customHeight="1">
      <c r="A375" s="296"/>
      <c r="B375" s="297"/>
      <c r="C375" s="598" t="s">
        <v>750</v>
      </c>
      <c r="F375" s="337"/>
      <c r="G375" s="599">
        <v>31975897</v>
      </c>
      <c r="H375" s="599">
        <v>66149729</v>
      </c>
      <c r="I375" s="219"/>
    </row>
    <row r="376" spans="1:9" s="298" customFormat="1" ht="19.5" customHeight="1">
      <c r="A376" s="296"/>
      <c r="B376" s="297"/>
      <c r="C376" s="598" t="s">
        <v>768</v>
      </c>
      <c r="F376" s="337"/>
      <c r="G376" s="599">
        <v>31697941</v>
      </c>
      <c r="H376" s="599">
        <v>41243687</v>
      </c>
      <c r="I376" s="219"/>
    </row>
    <row r="377" spans="1:9" s="298" customFormat="1" ht="19.5" customHeight="1">
      <c r="A377" s="296"/>
      <c r="B377" s="297"/>
      <c r="C377" s="598" t="s">
        <v>811</v>
      </c>
      <c r="F377" s="337"/>
      <c r="G377" s="599">
        <v>31133704</v>
      </c>
      <c r="H377" s="599">
        <v>4327323</v>
      </c>
      <c r="I377" s="219"/>
    </row>
    <row r="378" spans="1:9" s="298" customFormat="1" ht="19.5" customHeight="1">
      <c r="A378" s="296"/>
      <c r="B378" s="297"/>
      <c r="C378" s="598" t="s">
        <v>833</v>
      </c>
      <c r="F378" s="337"/>
      <c r="G378" s="599">
        <v>31093763</v>
      </c>
      <c r="H378" s="599">
        <v>1252228</v>
      </c>
      <c r="I378" s="219"/>
    </row>
    <row r="379" spans="1:9" s="298" customFormat="1" ht="19.5" customHeight="1">
      <c r="A379" s="296"/>
      <c r="B379" s="297"/>
      <c r="C379" s="598" t="s">
        <v>1362</v>
      </c>
      <c r="F379" s="337"/>
      <c r="G379" s="599">
        <v>29768200</v>
      </c>
      <c r="H379" s="599">
        <v>0</v>
      </c>
      <c r="I379" s="219"/>
    </row>
    <row r="380" spans="1:9" s="298" customFormat="1" ht="19.5" customHeight="1">
      <c r="A380" s="296"/>
      <c r="B380" s="297"/>
      <c r="C380" s="598" t="s">
        <v>759</v>
      </c>
      <c r="F380" s="337"/>
      <c r="G380" s="599">
        <v>29553412</v>
      </c>
      <c r="H380" s="599">
        <v>62926229</v>
      </c>
      <c r="I380" s="219"/>
    </row>
    <row r="381" spans="1:9" s="298" customFormat="1" ht="19.5" customHeight="1">
      <c r="A381" s="296"/>
      <c r="B381" s="297"/>
      <c r="C381" s="598" t="s">
        <v>728</v>
      </c>
      <c r="F381" s="337"/>
      <c r="G381" s="599">
        <v>27564389</v>
      </c>
      <c r="H381" s="599">
        <v>27564389</v>
      </c>
      <c r="I381" s="219"/>
    </row>
    <row r="382" spans="1:9" s="298" customFormat="1" ht="19.5" customHeight="1">
      <c r="A382" s="296"/>
      <c r="B382" s="297"/>
      <c r="C382" s="598" t="s">
        <v>746</v>
      </c>
      <c r="F382" s="337"/>
      <c r="G382" s="599">
        <v>26118240</v>
      </c>
      <c r="H382" s="599">
        <v>26118240</v>
      </c>
      <c r="I382" s="219"/>
    </row>
    <row r="383" spans="1:9" s="298" customFormat="1" ht="19.5" customHeight="1">
      <c r="A383" s="296"/>
      <c r="B383" s="297"/>
      <c r="C383" s="598" t="s">
        <v>736</v>
      </c>
      <c r="F383" s="337"/>
      <c r="G383" s="599">
        <v>25856489</v>
      </c>
      <c r="H383" s="599">
        <v>51980561</v>
      </c>
      <c r="I383" s="219"/>
    </row>
    <row r="384" spans="1:9" s="298" customFormat="1" ht="19.5" customHeight="1">
      <c r="A384" s="296"/>
      <c r="B384" s="297"/>
      <c r="C384" s="598" t="s">
        <v>1363</v>
      </c>
      <c r="F384" s="337"/>
      <c r="G384" s="599">
        <v>22896000</v>
      </c>
      <c r="H384" s="599">
        <v>0</v>
      </c>
      <c r="I384" s="219"/>
    </row>
    <row r="385" spans="1:9" s="298" customFormat="1" ht="19.5" customHeight="1">
      <c r="A385" s="296"/>
      <c r="B385" s="297"/>
      <c r="C385" s="598" t="s">
        <v>748</v>
      </c>
      <c r="F385" s="337"/>
      <c r="G385" s="599">
        <v>22308902</v>
      </c>
      <c r="H385" s="599">
        <v>11772581</v>
      </c>
      <c r="I385" s="219"/>
    </row>
    <row r="386" spans="1:9" s="298" customFormat="1" ht="19.5" customHeight="1">
      <c r="A386" s="296"/>
      <c r="B386" s="297"/>
      <c r="C386" s="598" t="s">
        <v>751</v>
      </c>
      <c r="F386" s="337"/>
      <c r="G386" s="599">
        <v>22203921</v>
      </c>
      <c r="H386" s="599">
        <v>22203921</v>
      </c>
      <c r="I386" s="219"/>
    </row>
    <row r="387" spans="1:9" s="298" customFormat="1" ht="19.5" customHeight="1">
      <c r="A387" s="296"/>
      <c r="B387" s="297"/>
      <c r="C387" s="598" t="s">
        <v>740</v>
      </c>
      <c r="F387" s="337"/>
      <c r="G387" s="599">
        <v>21810669</v>
      </c>
      <c r="H387" s="599">
        <v>21810669</v>
      </c>
      <c r="I387" s="219"/>
    </row>
    <row r="388" spans="1:9" s="298" customFormat="1" ht="19.5" customHeight="1">
      <c r="A388" s="296"/>
      <c r="B388" s="297"/>
      <c r="C388" s="598" t="s">
        <v>770</v>
      </c>
      <c r="F388" s="337"/>
      <c r="G388" s="599">
        <v>20732569</v>
      </c>
      <c r="H388" s="599">
        <v>5263592</v>
      </c>
      <c r="I388" s="219"/>
    </row>
    <row r="389" spans="1:9" s="298" customFormat="1" ht="19.5" customHeight="1">
      <c r="A389" s="296"/>
      <c r="B389" s="297"/>
      <c r="C389" s="598" t="s">
        <v>771</v>
      </c>
      <c r="F389" s="337"/>
      <c r="G389" s="599">
        <v>18634570</v>
      </c>
      <c r="H389" s="599">
        <v>26309385</v>
      </c>
      <c r="I389" s="219"/>
    </row>
    <row r="390" spans="1:9" s="298" customFormat="1" ht="19.5" customHeight="1">
      <c r="A390" s="296"/>
      <c r="B390" s="297"/>
      <c r="C390" s="598" t="s">
        <v>755</v>
      </c>
      <c r="F390" s="337"/>
      <c r="G390" s="599">
        <v>18328050</v>
      </c>
      <c r="H390" s="599">
        <v>18328050</v>
      </c>
      <c r="I390" s="219"/>
    </row>
    <row r="391" spans="1:9" s="298" customFormat="1" ht="19.5" customHeight="1">
      <c r="A391" s="296"/>
      <c r="B391" s="297"/>
      <c r="C391" s="598" t="s">
        <v>757</v>
      </c>
      <c r="F391" s="337"/>
      <c r="G391" s="599">
        <v>18060195</v>
      </c>
      <c r="H391" s="599">
        <v>18060195</v>
      </c>
      <c r="I391" s="219"/>
    </row>
    <row r="392" spans="1:9" s="298" customFormat="1" ht="19.5" customHeight="1">
      <c r="A392" s="296"/>
      <c r="B392" s="297"/>
      <c r="C392" s="598" t="s">
        <v>749</v>
      </c>
      <c r="F392" s="337"/>
      <c r="G392" s="599">
        <v>17808000</v>
      </c>
      <c r="H392" s="599">
        <v>24864000</v>
      </c>
      <c r="I392" s="219"/>
    </row>
    <row r="393" spans="1:9" s="298" customFormat="1" ht="19.5" customHeight="1">
      <c r="A393" s="296"/>
      <c r="B393" s="297"/>
      <c r="C393" s="598" t="s">
        <v>758</v>
      </c>
      <c r="F393" s="337"/>
      <c r="G393" s="599">
        <v>17369000</v>
      </c>
      <c r="H393" s="599">
        <v>17369000</v>
      </c>
      <c r="I393" s="219"/>
    </row>
    <row r="394" spans="1:9" s="298" customFormat="1" ht="19.5" customHeight="1">
      <c r="A394" s="296"/>
      <c r="B394" s="297"/>
      <c r="C394" s="598" t="s">
        <v>739</v>
      </c>
      <c r="F394" s="337"/>
      <c r="G394" s="599">
        <v>16737500</v>
      </c>
      <c r="H394" s="599">
        <v>37852500</v>
      </c>
      <c r="I394" s="219"/>
    </row>
    <row r="395" spans="1:9" s="298" customFormat="1" ht="19.5" customHeight="1">
      <c r="A395" s="296"/>
      <c r="B395" s="297"/>
      <c r="C395" s="598" t="s">
        <v>776</v>
      </c>
      <c r="F395" s="337"/>
      <c r="G395" s="599">
        <v>15122351</v>
      </c>
      <c r="H395" s="599">
        <v>793351</v>
      </c>
      <c r="I395" s="219"/>
    </row>
    <row r="396" spans="1:9" s="298" customFormat="1" ht="19.5" customHeight="1">
      <c r="A396" s="296"/>
      <c r="B396" s="297"/>
      <c r="C396" s="598" t="s">
        <v>747</v>
      </c>
      <c r="F396" s="337"/>
      <c r="G396" s="599">
        <v>14897020</v>
      </c>
      <c r="H396" s="599">
        <v>14897020</v>
      </c>
      <c r="I396" s="219"/>
    </row>
    <row r="397" spans="1:9" s="298" customFormat="1" ht="19.5" customHeight="1">
      <c r="A397" s="296"/>
      <c r="B397" s="297"/>
      <c r="C397" s="598" t="s">
        <v>1321</v>
      </c>
      <c r="F397" s="337"/>
      <c r="G397" s="599">
        <v>14554380</v>
      </c>
      <c r="H397" s="599">
        <v>14554380</v>
      </c>
      <c r="I397" s="219"/>
    </row>
    <row r="398" spans="1:9" s="298" customFormat="1" ht="19.5" customHeight="1">
      <c r="A398" s="296"/>
      <c r="B398" s="297"/>
      <c r="C398" s="598" t="s">
        <v>763</v>
      </c>
      <c r="F398" s="337"/>
      <c r="G398" s="599">
        <v>14342378</v>
      </c>
      <c r="H398" s="599">
        <v>14342378</v>
      </c>
      <c r="I398" s="219"/>
    </row>
    <row r="399" spans="1:9" s="298" customFormat="1" ht="19.5" customHeight="1">
      <c r="A399" s="296"/>
      <c r="B399" s="297"/>
      <c r="C399" s="598" t="s">
        <v>782</v>
      </c>
      <c r="F399" s="337"/>
      <c r="G399" s="599">
        <v>13849309</v>
      </c>
      <c r="H399" s="599">
        <v>19525631</v>
      </c>
      <c r="I399" s="219"/>
    </row>
    <row r="400" spans="1:9" s="298" customFormat="1" ht="19.5" customHeight="1">
      <c r="A400" s="296"/>
      <c r="B400" s="297"/>
      <c r="C400" s="598" t="s">
        <v>764</v>
      </c>
      <c r="F400" s="337"/>
      <c r="G400" s="599">
        <v>13638000</v>
      </c>
      <c r="H400" s="599">
        <v>13638000</v>
      </c>
      <c r="I400" s="219"/>
    </row>
    <row r="401" spans="1:9" s="298" customFormat="1" ht="19.5" customHeight="1">
      <c r="A401" s="296"/>
      <c r="B401" s="297"/>
      <c r="C401" s="598" t="s">
        <v>765</v>
      </c>
      <c r="F401" s="337"/>
      <c r="G401" s="599">
        <v>13484933</v>
      </c>
      <c r="H401" s="599">
        <v>13484933</v>
      </c>
      <c r="I401" s="219"/>
    </row>
    <row r="402" spans="1:9" s="298" customFormat="1" ht="19.5" customHeight="1">
      <c r="A402" s="296"/>
      <c r="B402" s="297"/>
      <c r="C402" s="598" t="s">
        <v>766</v>
      </c>
      <c r="F402" s="337"/>
      <c r="G402" s="599">
        <v>13444532</v>
      </c>
      <c r="H402" s="599">
        <v>13444532</v>
      </c>
      <c r="I402" s="219"/>
    </row>
    <row r="403" spans="1:9" s="298" customFormat="1" ht="19.5" customHeight="1">
      <c r="A403" s="296"/>
      <c r="B403" s="297"/>
      <c r="C403" s="598" t="s">
        <v>732</v>
      </c>
      <c r="F403" s="337"/>
      <c r="G403" s="599">
        <v>12841437</v>
      </c>
      <c r="H403" s="599">
        <v>16194022</v>
      </c>
      <c r="I403" s="219"/>
    </row>
    <row r="404" spans="1:9" s="298" customFormat="1" ht="19.5" customHeight="1">
      <c r="A404" s="296"/>
      <c r="B404" s="297"/>
      <c r="C404" s="598" t="s">
        <v>760</v>
      </c>
      <c r="F404" s="337"/>
      <c r="G404" s="599">
        <v>12428477</v>
      </c>
      <c r="H404" s="599">
        <v>12428477</v>
      </c>
      <c r="I404" s="219"/>
    </row>
    <row r="405" spans="1:9" s="298" customFormat="1" ht="19.5" customHeight="1">
      <c r="A405" s="296"/>
      <c r="B405" s="297"/>
      <c r="C405" s="598" t="s">
        <v>769</v>
      </c>
      <c r="F405" s="337"/>
      <c r="G405" s="599">
        <v>11571000</v>
      </c>
      <c r="H405" s="599">
        <v>12647250</v>
      </c>
      <c r="I405" s="219"/>
    </row>
    <row r="406" spans="1:9" s="298" customFormat="1" ht="19.5" customHeight="1">
      <c r="A406" s="296"/>
      <c r="B406" s="297"/>
      <c r="C406" s="598" t="s">
        <v>735</v>
      </c>
      <c r="F406" s="337"/>
      <c r="G406" s="599">
        <v>11019519</v>
      </c>
      <c r="H406" s="599">
        <v>4507757</v>
      </c>
      <c r="I406" s="219"/>
    </row>
    <row r="407" spans="1:9" s="298" customFormat="1" ht="19.5" customHeight="1">
      <c r="A407" s="296"/>
      <c r="B407" s="297"/>
      <c r="C407" s="598" t="s">
        <v>1364</v>
      </c>
      <c r="F407" s="337"/>
      <c r="G407" s="599">
        <v>10469800</v>
      </c>
      <c r="H407" s="599">
        <v>6102521</v>
      </c>
      <c r="I407" s="219"/>
    </row>
    <row r="408" spans="1:9" s="298" customFormat="1" ht="19.5" customHeight="1">
      <c r="A408" s="296"/>
      <c r="B408" s="297"/>
      <c r="C408" s="598" t="s">
        <v>789</v>
      </c>
      <c r="F408" s="337"/>
      <c r="G408" s="599">
        <v>9810714</v>
      </c>
      <c r="H408" s="599">
        <v>1087525</v>
      </c>
      <c r="I408" s="219"/>
    </row>
    <row r="409" spans="1:9" s="298" customFormat="1" ht="19.5" customHeight="1">
      <c r="A409" s="296"/>
      <c r="B409" s="297"/>
      <c r="C409" s="598" t="s">
        <v>1323</v>
      </c>
      <c r="F409" s="337"/>
      <c r="G409" s="599">
        <v>9724000</v>
      </c>
      <c r="H409" s="599">
        <v>9724000</v>
      </c>
      <c r="I409" s="219"/>
    </row>
    <row r="410" spans="1:9" s="298" customFormat="1" ht="19.5" customHeight="1">
      <c r="A410" s="296"/>
      <c r="B410" s="297"/>
      <c r="C410" s="598" t="s">
        <v>772</v>
      </c>
      <c r="F410" s="337"/>
      <c r="G410" s="599">
        <v>9629235</v>
      </c>
      <c r="H410" s="599">
        <v>9629235</v>
      </c>
      <c r="I410" s="219"/>
    </row>
    <row r="411" spans="1:9" s="298" customFormat="1" ht="19.5" customHeight="1">
      <c r="A411" s="296"/>
      <c r="B411" s="297"/>
      <c r="C411" s="598" t="s">
        <v>779</v>
      </c>
      <c r="F411" s="337"/>
      <c r="G411" s="599">
        <v>9424372</v>
      </c>
      <c r="H411" s="599">
        <v>2865950</v>
      </c>
      <c r="I411" s="219"/>
    </row>
    <row r="412" spans="1:9" s="298" customFormat="1" ht="19.5" customHeight="1">
      <c r="A412" s="296"/>
      <c r="B412" s="297"/>
      <c r="C412" s="598" t="s">
        <v>774</v>
      </c>
      <c r="F412" s="337"/>
      <c r="G412" s="599">
        <v>9077660</v>
      </c>
      <c r="H412" s="599">
        <v>9077660</v>
      </c>
      <c r="I412" s="219"/>
    </row>
    <row r="413" spans="1:9" s="298" customFormat="1" ht="19.5" customHeight="1">
      <c r="A413" s="296"/>
      <c r="B413" s="297"/>
      <c r="C413" s="598" t="s">
        <v>775</v>
      </c>
      <c r="F413" s="337"/>
      <c r="G413" s="599">
        <v>9026820</v>
      </c>
      <c r="H413" s="599">
        <v>9026820</v>
      </c>
      <c r="I413" s="219"/>
    </row>
    <row r="414" spans="1:9" s="298" customFormat="1" ht="19.5" customHeight="1">
      <c r="A414" s="296"/>
      <c r="B414" s="297"/>
      <c r="C414" s="598" t="s">
        <v>829</v>
      </c>
      <c r="F414" s="337"/>
      <c r="G414" s="599">
        <v>8899049</v>
      </c>
      <c r="H414" s="599">
        <v>13264621</v>
      </c>
      <c r="I414" s="219"/>
    </row>
    <row r="415" spans="1:9" s="298" customFormat="1" ht="19.5" customHeight="1">
      <c r="A415" s="296"/>
      <c r="B415" s="297"/>
      <c r="C415" s="598" t="s">
        <v>725</v>
      </c>
      <c r="F415" s="337"/>
      <c r="G415" s="599">
        <v>8456184</v>
      </c>
      <c r="H415" s="599">
        <v>5790283</v>
      </c>
      <c r="I415" s="219"/>
    </row>
    <row r="416" spans="1:9" s="298" customFormat="1" ht="19.5" customHeight="1">
      <c r="A416" s="296"/>
      <c r="B416" s="297"/>
      <c r="C416" s="598" t="s">
        <v>777</v>
      </c>
      <c r="F416" s="337"/>
      <c r="G416" s="599">
        <v>8415910</v>
      </c>
      <c r="H416" s="599">
        <v>8415910</v>
      </c>
      <c r="I416" s="219"/>
    </row>
    <row r="417" spans="1:9" s="298" customFormat="1" ht="19.5" customHeight="1">
      <c r="A417" s="296"/>
      <c r="B417" s="297"/>
      <c r="C417" s="598" t="s">
        <v>809</v>
      </c>
      <c r="F417" s="337"/>
      <c r="G417" s="599">
        <v>8244029</v>
      </c>
      <c r="H417" s="599">
        <v>999413</v>
      </c>
      <c r="I417" s="219"/>
    </row>
    <row r="418" spans="1:9" s="298" customFormat="1" ht="19.5" customHeight="1">
      <c r="A418" s="296"/>
      <c r="B418" s="297"/>
      <c r="C418" s="598" t="s">
        <v>780</v>
      </c>
      <c r="F418" s="337"/>
      <c r="G418" s="599">
        <v>7956971</v>
      </c>
      <c r="H418" s="599">
        <v>7956971</v>
      </c>
      <c r="I418" s="219"/>
    </row>
    <row r="419" spans="1:9" s="298" customFormat="1" ht="19.5" customHeight="1">
      <c r="A419" s="296"/>
      <c r="B419" s="297"/>
      <c r="C419" s="598" t="s">
        <v>781</v>
      </c>
      <c r="F419" s="337"/>
      <c r="G419" s="599">
        <v>7923700</v>
      </c>
      <c r="H419" s="599">
        <v>7923700</v>
      </c>
      <c r="I419" s="219"/>
    </row>
    <row r="420" spans="1:9" s="298" customFormat="1" ht="19.5" customHeight="1">
      <c r="A420" s="296"/>
      <c r="B420" s="297"/>
      <c r="C420" s="598" t="s">
        <v>783</v>
      </c>
      <c r="F420" s="337"/>
      <c r="G420" s="599">
        <v>7840000</v>
      </c>
      <c r="H420" s="599">
        <v>7840000</v>
      </c>
      <c r="I420" s="219"/>
    </row>
    <row r="421" spans="1:9" s="298" customFormat="1" ht="19.5" customHeight="1">
      <c r="A421" s="296"/>
      <c r="B421" s="297"/>
      <c r="C421" s="598" t="s">
        <v>1365</v>
      </c>
      <c r="F421" s="337"/>
      <c r="G421" s="599">
        <v>7695134</v>
      </c>
      <c r="H421" s="599">
        <v>0</v>
      </c>
      <c r="I421" s="219"/>
    </row>
    <row r="422" spans="1:9" s="298" customFormat="1" ht="19.5" customHeight="1">
      <c r="A422" s="296"/>
      <c r="B422" s="297"/>
      <c r="C422" s="598" t="s">
        <v>784</v>
      </c>
      <c r="F422" s="337"/>
      <c r="G422" s="599">
        <v>7500000</v>
      </c>
      <c r="H422" s="599">
        <v>7500000</v>
      </c>
      <c r="I422" s="219"/>
    </row>
    <row r="423" spans="1:9" s="298" customFormat="1" ht="19.5" customHeight="1">
      <c r="A423" s="296"/>
      <c r="B423" s="297"/>
      <c r="C423" s="598" t="s">
        <v>785</v>
      </c>
      <c r="F423" s="337"/>
      <c r="G423" s="599">
        <v>7270853</v>
      </c>
      <c r="H423" s="599">
        <v>7270853</v>
      </c>
      <c r="I423" s="219"/>
    </row>
    <row r="424" spans="1:9" s="298" customFormat="1" ht="19.5" customHeight="1">
      <c r="A424" s="296"/>
      <c r="B424" s="297"/>
      <c r="C424" s="598" t="s">
        <v>786</v>
      </c>
      <c r="F424" s="337"/>
      <c r="G424" s="599">
        <v>7189599</v>
      </c>
      <c r="H424" s="599">
        <v>7189599</v>
      </c>
      <c r="I424" s="219"/>
    </row>
    <row r="425" spans="1:9" s="298" customFormat="1" ht="19.5" customHeight="1">
      <c r="A425" s="296"/>
      <c r="B425" s="297"/>
      <c r="C425" s="598" t="s">
        <v>787</v>
      </c>
      <c r="F425" s="337"/>
      <c r="G425" s="599">
        <v>7109089</v>
      </c>
      <c r="H425" s="599">
        <v>7109089</v>
      </c>
      <c r="I425" s="219"/>
    </row>
    <row r="426" spans="1:9" s="298" customFormat="1" ht="19.5" customHeight="1">
      <c r="A426" s="296"/>
      <c r="B426" s="297"/>
      <c r="C426" s="598" t="s">
        <v>816</v>
      </c>
      <c r="F426" s="337"/>
      <c r="G426" s="599">
        <v>7071666</v>
      </c>
      <c r="H426" s="599">
        <v>268266</v>
      </c>
      <c r="I426" s="219"/>
    </row>
    <row r="427" spans="1:9" s="298" customFormat="1" ht="19.5" customHeight="1">
      <c r="A427" s="296"/>
      <c r="B427" s="297"/>
      <c r="C427" s="598" t="s">
        <v>761</v>
      </c>
      <c r="F427" s="337"/>
      <c r="G427" s="599">
        <v>7053597</v>
      </c>
      <c r="H427" s="599">
        <v>26342832</v>
      </c>
      <c r="I427" s="219"/>
    </row>
    <row r="428" spans="1:9" s="298" customFormat="1" ht="19.5" customHeight="1">
      <c r="A428" s="296"/>
      <c r="B428" s="297"/>
      <c r="C428" s="598" t="s">
        <v>788</v>
      </c>
      <c r="F428" s="337"/>
      <c r="G428" s="599">
        <v>6823608</v>
      </c>
      <c r="H428" s="599">
        <v>6823608</v>
      </c>
      <c r="I428" s="219"/>
    </row>
    <row r="429" spans="1:9" s="298" customFormat="1" ht="19.5" customHeight="1">
      <c r="A429" s="296"/>
      <c r="B429" s="297"/>
      <c r="C429" s="598" t="s">
        <v>853</v>
      </c>
      <c r="F429" s="337"/>
      <c r="G429" s="599">
        <v>6801657</v>
      </c>
      <c r="H429" s="599">
        <v>10963866</v>
      </c>
      <c r="I429" s="219"/>
    </row>
    <row r="430" spans="1:9" s="298" customFormat="1" ht="19.5" customHeight="1">
      <c r="A430" s="296"/>
      <c r="B430" s="297"/>
      <c r="C430" s="598" t="s">
        <v>793</v>
      </c>
      <c r="F430" s="337"/>
      <c r="G430" s="599">
        <v>6716331</v>
      </c>
      <c r="H430" s="599">
        <v>6716331</v>
      </c>
      <c r="I430" s="219"/>
    </row>
    <row r="431" spans="1:9" s="298" customFormat="1" ht="19.5" customHeight="1">
      <c r="A431" s="296"/>
      <c r="B431" s="297"/>
      <c r="C431" s="598" t="s">
        <v>1366</v>
      </c>
      <c r="F431" s="337"/>
      <c r="G431" s="599">
        <v>6082576</v>
      </c>
      <c r="H431" s="599">
        <v>0</v>
      </c>
      <c r="I431" s="219"/>
    </row>
    <row r="432" spans="1:9" s="298" customFormat="1" ht="19.5" customHeight="1">
      <c r="A432" s="296"/>
      <c r="B432" s="297"/>
      <c r="C432" s="598" t="s">
        <v>1367</v>
      </c>
      <c r="F432" s="337"/>
      <c r="G432" s="599">
        <v>5703600</v>
      </c>
      <c r="H432" s="599">
        <v>0</v>
      </c>
      <c r="I432" s="219"/>
    </row>
    <row r="433" spans="1:9" s="298" customFormat="1" ht="19.5" customHeight="1">
      <c r="A433" s="296"/>
      <c r="B433" s="297"/>
      <c r="C433" s="598" t="s">
        <v>804</v>
      </c>
      <c r="F433" s="337"/>
      <c r="G433" s="599">
        <v>5055997</v>
      </c>
      <c r="H433" s="599">
        <v>3341834</v>
      </c>
      <c r="I433" s="219"/>
    </row>
    <row r="434" spans="1:9" s="298" customFormat="1" ht="19.5" customHeight="1">
      <c r="A434" s="296"/>
      <c r="B434" s="297"/>
      <c r="C434" s="598" t="s">
        <v>806</v>
      </c>
      <c r="F434" s="337"/>
      <c r="G434" s="599">
        <v>4957240</v>
      </c>
      <c r="H434" s="599">
        <v>1085269</v>
      </c>
      <c r="I434" s="219"/>
    </row>
    <row r="435" spans="1:9" s="298" customFormat="1" ht="19.5" customHeight="1">
      <c r="A435" s="296"/>
      <c r="B435" s="297"/>
      <c r="C435" s="598" t="s">
        <v>1368</v>
      </c>
      <c r="F435" s="337"/>
      <c r="G435" s="599">
        <v>4667575</v>
      </c>
      <c r="H435" s="599">
        <v>0</v>
      </c>
      <c r="I435" s="219"/>
    </row>
    <row r="436" spans="1:9" s="298" customFormat="1" ht="19.5" customHeight="1">
      <c r="A436" s="296"/>
      <c r="B436" s="297"/>
      <c r="C436" s="598" t="s">
        <v>778</v>
      </c>
      <c r="F436" s="337"/>
      <c r="G436" s="599">
        <v>4494165</v>
      </c>
      <c r="H436" s="599">
        <v>6868006</v>
      </c>
      <c r="I436" s="219"/>
    </row>
    <row r="437" spans="1:9" s="298" customFormat="1" ht="19.5" customHeight="1">
      <c r="A437" s="296"/>
      <c r="B437" s="297"/>
      <c r="C437" s="598" t="s">
        <v>795</v>
      </c>
      <c r="F437" s="337"/>
      <c r="G437" s="599">
        <v>4020106</v>
      </c>
      <c r="H437" s="599">
        <v>4020106</v>
      </c>
      <c r="I437" s="219"/>
    </row>
    <row r="438" spans="1:9" s="298" customFormat="1" ht="19.5" customHeight="1">
      <c r="A438" s="296"/>
      <c r="B438" s="297"/>
      <c r="C438" s="598" t="s">
        <v>1369</v>
      </c>
      <c r="F438" s="337"/>
      <c r="G438" s="599">
        <v>3949400</v>
      </c>
      <c r="H438" s="599">
        <v>0</v>
      </c>
      <c r="I438" s="219"/>
    </row>
    <row r="439" spans="1:9" s="298" customFormat="1" ht="19.5" customHeight="1">
      <c r="A439" s="296"/>
      <c r="B439" s="297"/>
      <c r="C439" s="598" t="s">
        <v>1370</v>
      </c>
      <c r="F439" s="337"/>
      <c r="G439" s="599">
        <v>3913470</v>
      </c>
      <c r="H439" s="599">
        <v>0</v>
      </c>
      <c r="I439" s="219"/>
    </row>
    <row r="440" spans="1:9" s="298" customFormat="1" ht="19.5" customHeight="1">
      <c r="A440" s="296"/>
      <c r="B440" s="297"/>
      <c r="C440" s="598" t="s">
        <v>754</v>
      </c>
      <c r="F440" s="337"/>
      <c r="G440" s="599">
        <v>3813327</v>
      </c>
      <c r="H440" s="599">
        <v>3311233</v>
      </c>
      <c r="I440" s="219"/>
    </row>
    <row r="441" spans="1:9" s="298" customFormat="1" ht="19.5" customHeight="1">
      <c r="A441" s="296"/>
      <c r="B441" s="297"/>
      <c r="C441" s="598" t="s">
        <v>798</v>
      </c>
      <c r="F441" s="337"/>
      <c r="G441" s="599">
        <v>3801920</v>
      </c>
      <c r="H441" s="599">
        <v>3801920</v>
      </c>
      <c r="I441" s="219"/>
    </row>
    <row r="442" spans="1:9" s="298" customFormat="1" ht="19.5" customHeight="1">
      <c r="A442" s="296"/>
      <c r="B442" s="297"/>
      <c r="C442" s="598" t="s">
        <v>773</v>
      </c>
      <c r="F442" s="337"/>
      <c r="G442" s="599">
        <v>3669462</v>
      </c>
      <c r="H442" s="599">
        <v>242820</v>
      </c>
      <c r="I442" s="219"/>
    </row>
    <row r="443" spans="1:9" s="298" customFormat="1" ht="19.5" customHeight="1">
      <c r="A443" s="296"/>
      <c r="B443" s="297"/>
      <c r="C443" s="598" t="s">
        <v>756</v>
      </c>
      <c r="F443" s="337"/>
      <c r="G443" s="599">
        <v>3639025</v>
      </c>
      <c r="H443" s="599">
        <v>12790466</v>
      </c>
      <c r="I443" s="219"/>
    </row>
    <row r="444" spans="1:9" s="298" customFormat="1" ht="19.5" customHeight="1">
      <c r="A444" s="296"/>
      <c r="B444" s="297"/>
      <c r="C444" s="598" t="s">
        <v>799</v>
      </c>
      <c r="F444" s="337"/>
      <c r="G444" s="599">
        <v>3635860</v>
      </c>
      <c r="H444" s="599">
        <v>3635860</v>
      </c>
      <c r="I444" s="219"/>
    </row>
    <row r="445" spans="1:9" s="298" customFormat="1" ht="19.5" customHeight="1">
      <c r="A445" s="296"/>
      <c r="B445" s="297"/>
      <c r="C445" s="598" t="s">
        <v>796</v>
      </c>
      <c r="F445" s="337"/>
      <c r="G445" s="599">
        <v>3560960</v>
      </c>
      <c r="H445" s="599">
        <v>3560960</v>
      </c>
      <c r="I445" s="219"/>
    </row>
    <row r="446" spans="1:9" s="298" customFormat="1" ht="19.5" customHeight="1">
      <c r="A446" s="296"/>
      <c r="B446" s="297"/>
      <c r="C446" s="598" t="s">
        <v>801</v>
      </c>
      <c r="F446" s="337"/>
      <c r="G446" s="599">
        <v>3340540</v>
      </c>
      <c r="H446" s="599">
        <v>3340540</v>
      </c>
      <c r="I446" s="219"/>
    </row>
    <row r="447" spans="1:9" s="298" customFormat="1" ht="19.5" customHeight="1">
      <c r="A447" s="296"/>
      <c r="B447" s="297"/>
      <c r="C447" s="598" t="s">
        <v>807</v>
      </c>
      <c r="F447" s="337"/>
      <c r="G447" s="599">
        <v>2987207</v>
      </c>
      <c r="H447" s="599">
        <v>2987207</v>
      </c>
      <c r="I447" s="219"/>
    </row>
    <row r="448" spans="1:9" s="298" customFormat="1" ht="19.5" customHeight="1">
      <c r="A448" s="296"/>
      <c r="B448" s="297"/>
      <c r="C448" s="598" t="s">
        <v>794</v>
      </c>
      <c r="F448" s="337"/>
      <c r="G448" s="599">
        <v>2932814</v>
      </c>
      <c r="H448" s="599">
        <v>14156843</v>
      </c>
      <c r="I448" s="219"/>
    </row>
    <row r="449" spans="1:9" s="298" customFormat="1" ht="19.5" customHeight="1">
      <c r="A449" s="296"/>
      <c r="B449" s="297"/>
      <c r="C449" s="598" t="s">
        <v>810</v>
      </c>
      <c r="F449" s="337"/>
      <c r="G449" s="599">
        <v>2846236</v>
      </c>
      <c r="H449" s="599">
        <v>3481270</v>
      </c>
      <c r="I449" s="219"/>
    </row>
    <row r="450" spans="1:9" s="298" customFormat="1" ht="19.5" customHeight="1">
      <c r="A450" s="296"/>
      <c r="B450" s="297"/>
      <c r="C450" s="598" t="s">
        <v>792</v>
      </c>
      <c r="F450" s="337"/>
      <c r="G450" s="599">
        <v>2492967</v>
      </c>
      <c r="H450" s="599">
        <v>11715716</v>
      </c>
      <c r="I450" s="219"/>
    </row>
    <row r="451" spans="1:9" s="298" customFormat="1" ht="19.5" customHeight="1">
      <c r="A451" s="296"/>
      <c r="B451" s="297"/>
      <c r="C451" s="598" t="s">
        <v>808</v>
      </c>
      <c r="F451" s="337"/>
      <c r="G451" s="599">
        <v>2478960</v>
      </c>
      <c r="H451" s="599">
        <v>2478960</v>
      </c>
      <c r="I451" s="219"/>
    </row>
    <row r="452" spans="1:9" s="298" customFormat="1" ht="19.5" customHeight="1">
      <c r="A452" s="296"/>
      <c r="B452" s="297"/>
      <c r="C452" s="598" t="s">
        <v>818</v>
      </c>
      <c r="F452" s="337"/>
      <c r="G452" s="599">
        <v>2476076</v>
      </c>
      <c r="H452" s="599">
        <v>5680176</v>
      </c>
      <c r="I452" s="219"/>
    </row>
    <row r="453" spans="1:9" s="298" customFormat="1" ht="19.5" customHeight="1">
      <c r="A453" s="296"/>
      <c r="B453" s="297"/>
      <c r="C453" s="598" t="s">
        <v>813</v>
      </c>
      <c r="F453" s="337"/>
      <c r="G453" s="599">
        <v>2262184</v>
      </c>
      <c r="H453" s="599">
        <v>902097</v>
      </c>
      <c r="I453" s="219"/>
    </row>
    <row r="454" spans="1:9" s="298" customFormat="1" ht="19.5" customHeight="1">
      <c r="A454" s="296"/>
      <c r="B454" s="297"/>
      <c r="C454" s="598" t="s">
        <v>861</v>
      </c>
      <c r="F454" s="337"/>
      <c r="G454" s="599">
        <v>2008938</v>
      </c>
      <c r="H454" s="599">
        <v>888080</v>
      </c>
      <c r="I454" s="219"/>
    </row>
    <row r="455" spans="1:9" s="298" customFormat="1" ht="19.5" customHeight="1">
      <c r="A455" s="296"/>
      <c r="B455" s="297"/>
      <c r="C455" s="598" t="s">
        <v>812</v>
      </c>
      <c r="F455" s="337"/>
      <c r="G455" s="599">
        <v>1988370</v>
      </c>
      <c r="H455" s="599">
        <v>1886362</v>
      </c>
      <c r="I455" s="219"/>
    </row>
    <row r="456" spans="1:9" s="298" customFormat="1" ht="19.5" customHeight="1">
      <c r="A456" s="296"/>
      <c r="B456" s="297"/>
      <c r="C456" s="598" t="s">
        <v>814</v>
      </c>
      <c r="F456" s="337"/>
      <c r="G456" s="599">
        <v>1899048</v>
      </c>
      <c r="H456" s="599">
        <v>1899048</v>
      </c>
      <c r="I456" s="219"/>
    </row>
    <row r="457" spans="1:9" s="298" customFormat="1" ht="19.5" customHeight="1">
      <c r="A457" s="296"/>
      <c r="B457" s="297"/>
      <c r="C457" s="598" t="s">
        <v>815</v>
      </c>
      <c r="F457" s="337"/>
      <c r="G457" s="599">
        <v>1839519</v>
      </c>
      <c r="H457" s="599">
        <v>1839519</v>
      </c>
      <c r="I457" s="219"/>
    </row>
    <row r="458" spans="1:9" s="298" customFormat="1" ht="19.5" customHeight="1">
      <c r="A458" s="296"/>
      <c r="B458" s="297"/>
      <c r="C458" s="598" t="s">
        <v>745</v>
      </c>
      <c r="F458" s="337"/>
      <c r="G458" s="599">
        <v>1737407</v>
      </c>
      <c r="H458" s="599">
        <v>1034795</v>
      </c>
      <c r="I458" s="219"/>
    </row>
    <row r="459" spans="1:9" s="298" customFormat="1" ht="19.5" customHeight="1">
      <c r="A459" s="296"/>
      <c r="B459" s="297"/>
      <c r="C459" s="598" t="s">
        <v>817</v>
      </c>
      <c r="F459" s="337"/>
      <c r="G459" s="599">
        <v>1714800</v>
      </c>
      <c r="H459" s="599">
        <v>1714800</v>
      </c>
      <c r="I459" s="219"/>
    </row>
    <row r="460" spans="1:9" s="298" customFormat="1" ht="19.5" customHeight="1">
      <c r="A460" s="296"/>
      <c r="B460" s="297"/>
      <c r="C460" s="598" t="s">
        <v>1322</v>
      </c>
      <c r="F460" s="337"/>
      <c r="G460" s="599">
        <v>1694385</v>
      </c>
      <c r="H460" s="599">
        <v>11165385</v>
      </c>
      <c r="I460" s="219"/>
    </row>
    <row r="461" spans="1:9" s="298" customFormat="1" ht="19.5" customHeight="1">
      <c r="A461" s="296"/>
      <c r="B461" s="297"/>
      <c r="C461" s="598" t="s">
        <v>797</v>
      </c>
      <c r="F461" s="337"/>
      <c r="G461" s="599">
        <v>1584569</v>
      </c>
      <c r="H461" s="599">
        <v>1584569</v>
      </c>
      <c r="I461" s="219"/>
    </row>
    <row r="462" spans="1:9" s="298" customFormat="1" ht="19.5" customHeight="1">
      <c r="A462" s="296"/>
      <c r="B462" s="297"/>
      <c r="C462" s="598" t="s">
        <v>790</v>
      </c>
      <c r="F462" s="337"/>
      <c r="G462" s="599">
        <v>1578851</v>
      </c>
      <c r="H462" s="599">
        <v>1578851</v>
      </c>
      <c r="I462" s="219"/>
    </row>
    <row r="463" spans="1:9" s="298" customFormat="1" ht="19.5" customHeight="1">
      <c r="A463" s="296"/>
      <c r="B463" s="297"/>
      <c r="C463" s="598" t="s">
        <v>819</v>
      </c>
      <c r="F463" s="337"/>
      <c r="G463" s="599">
        <v>1524000</v>
      </c>
      <c r="H463" s="599">
        <v>1524000</v>
      </c>
      <c r="I463" s="219"/>
    </row>
    <row r="464" spans="1:9" s="298" customFormat="1" ht="19.5" customHeight="1">
      <c r="A464" s="296"/>
      <c r="B464" s="297"/>
      <c r="C464" s="598" t="s">
        <v>830</v>
      </c>
      <c r="F464" s="337"/>
      <c r="G464" s="599">
        <v>1520798</v>
      </c>
      <c r="H464" s="599">
        <v>57299733</v>
      </c>
      <c r="I464" s="219"/>
    </row>
    <row r="465" spans="1:9" s="298" customFormat="1" ht="19.5" customHeight="1">
      <c r="A465" s="296"/>
      <c r="B465" s="297"/>
      <c r="C465" s="598" t="s">
        <v>824</v>
      </c>
      <c r="F465" s="337"/>
      <c r="G465" s="599">
        <v>1447073</v>
      </c>
      <c r="H465" s="599">
        <v>3003733</v>
      </c>
      <c r="I465" s="219"/>
    </row>
    <row r="466" spans="1:9" s="298" customFormat="1" ht="19.5" customHeight="1">
      <c r="A466" s="296"/>
      <c r="B466" s="297"/>
      <c r="C466" s="598" t="s">
        <v>825</v>
      </c>
      <c r="F466" s="337"/>
      <c r="G466" s="599">
        <v>1429011</v>
      </c>
      <c r="H466" s="599">
        <v>2693892</v>
      </c>
      <c r="I466" s="219"/>
    </row>
    <row r="467" spans="1:9" s="298" customFormat="1" ht="19.5" customHeight="1">
      <c r="A467" s="296"/>
      <c r="B467" s="297"/>
      <c r="C467" s="598" t="s">
        <v>820</v>
      </c>
      <c r="F467" s="337"/>
      <c r="G467" s="599">
        <v>1339800</v>
      </c>
      <c r="H467" s="599">
        <v>1339800</v>
      </c>
      <c r="I467" s="219"/>
    </row>
    <row r="468" spans="1:9" s="298" customFormat="1" ht="19.5" customHeight="1">
      <c r="A468" s="296"/>
      <c r="B468" s="297"/>
      <c r="C468" s="598" t="s">
        <v>852</v>
      </c>
      <c r="F468" s="337"/>
      <c r="G468" s="599">
        <v>1316299</v>
      </c>
      <c r="H468" s="599">
        <v>789224</v>
      </c>
      <c r="I468" s="219"/>
    </row>
    <row r="469" spans="1:9" s="298" customFormat="1" ht="19.5" customHeight="1">
      <c r="A469" s="296"/>
      <c r="B469" s="297"/>
      <c r="C469" s="598" t="s">
        <v>762</v>
      </c>
      <c r="F469" s="337"/>
      <c r="G469" s="599">
        <v>1308906</v>
      </c>
      <c r="H469" s="599">
        <v>5198228</v>
      </c>
      <c r="I469" s="219"/>
    </row>
    <row r="470" spans="1:9" s="298" customFormat="1" ht="19.5" customHeight="1">
      <c r="A470" s="296"/>
      <c r="B470" s="297"/>
      <c r="C470" s="598" t="s">
        <v>791</v>
      </c>
      <c r="F470" s="337"/>
      <c r="G470" s="599">
        <v>1308009</v>
      </c>
      <c r="H470" s="599">
        <v>1808284</v>
      </c>
      <c r="I470" s="219"/>
    </row>
    <row r="471" spans="1:9" s="298" customFormat="1" ht="19.5" customHeight="1">
      <c r="A471" s="296"/>
      <c r="B471" s="297"/>
      <c r="C471" s="598" t="s">
        <v>821</v>
      </c>
      <c r="F471" s="337"/>
      <c r="G471" s="599">
        <v>1283335</v>
      </c>
      <c r="H471" s="599">
        <v>1283335</v>
      </c>
      <c r="I471" s="219"/>
    </row>
    <row r="472" spans="1:9" s="298" customFormat="1" ht="19.5" customHeight="1">
      <c r="A472" s="296"/>
      <c r="B472" s="297"/>
      <c r="C472" s="598" t="s">
        <v>822</v>
      </c>
      <c r="F472" s="337"/>
      <c r="G472" s="599">
        <v>1200136</v>
      </c>
      <c r="H472" s="599">
        <v>1200136</v>
      </c>
      <c r="I472" s="219"/>
    </row>
    <row r="473" spans="1:9" s="298" customFormat="1" ht="19.5" customHeight="1">
      <c r="A473" s="296"/>
      <c r="B473" s="297"/>
      <c r="C473" s="598" t="s">
        <v>823</v>
      </c>
      <c r="F473" s="337"/>
      <c r="G473" s="599">
        <v>1168420</v>
      </c>
      <c r="H473" s="599">
        <v>1168420</v>
      </c>
      <c r="I473" s="219"/>
    </row>
    <row r="474" spans="1:9" s="298" customFormat="1" ht="19.5" customHeight="1">
      <c r="A474" s="296"/>
      <c r="B474" s="297"/>
      <c r="C474" s="598" t="s">
        <v>839</v>
      </c>
      <c r="F474" s="337"/>
      <c r="G474" s="599">
        <v>959096</v>
      </c>
      <c r="H474" s="599">
        <v>993672</v>
      </c>
      <c r="I474" s="219"/>
    </row>
    <row r="475" spans="1:9" s="298" customFormat="1" ht="19.5" customHeight="1">
      <c r="A475" s="296"/>
      <c r="B475" s="297"/>
      <c r="C475" s="598" t="s">
        <v>826</v>
      </c>
      <c r="F475" s="337"/>
      <c r="G475" s="599">
        <v>938324</v>
      </c>
      <c r="H475" s="599">
        <v>982831</v>
      </c>
      <c r="I475" s="219"/>
    </row>
    <row r="476" spans="1:9" s="298" customFormat="1" ht="19.5" customHeight="1">
      <c r="A476" s="296"/>
      <c r="B476" s="297"/>
      <c r="C476" s="598" t="s">
        <v>828</v>
      </c>
      <c r="F476" s="337"/>
      <c r="G476" s="599">
        <v>864555</v>
      </c>
      <c r="H476" s="599">
        <v>864555</v>
      </c>
      <c r="I476" s="270">
        <f>H344-I344</f>
        <v>127836805</v>
      </c>
    </row>
    <row r="477" spans="1:9" s="298" customFormat="1" ht="19.5" customHeight="1">
      <c r="A477" s="296"/>
      <c r="B477" s="297"/>
      <c r="C477" s="598" t="s">
        <v>831</v>
      </c>
      <c r="F477" s="337"/>
      <c r="G477" s="599">
        <v>775600</v>
      </c>
      <c r="H477" s="599">
        <v>696868</v>
      </c>
      <c r="I477" s="335"/>
    </row>
    <row r="478" spans="1:9" s="298" customFormat="1" ht="19.5" customHeight="1">
      <c r="A478" s="296"/>
      <c r="B478" s="297"/>
      <c r="C478" s="598" t="s">
        <v>1371</v>
      </c>
      <c r="F478" s="337"/>
      <c r="G478" s="599">
        <v>762696</v>
      </c>
      <c r="H478" s="599">
        <v>0</v>
      </c>
      <c r="I478" s="335"/>
    </row>
    <row r="479" spans="1:9" s="298" customFormat="1" ht="19.5" customHeight="1">
      <c r="A479" s="296"/>
      <c r="B479" s="297"/>
      <c r="C479" s="598" t="s">
        <v>832</v>
      </c>
      <c r="F479" s="337"/>
      <c r="G479" s="599">
        <v>743325</v>
      </c>
      <c r="H479" s="599">
        <v>743325</v>
      </c>
      <c r="I479" s="335"/>
    </row>
    <row r="480" spans="1:9" s="298" customFormat="1" ht="19.5" customHeight="1">
      <c r="A480" s="296"/>
      <c r="B480" s="297"/>
      <c r="C480" s="598" t="s">
        <v>886</v>
      </c>
      <c r="F480" s="337"/>
      <c r="G480" s="599">
        <v>740939</v>
      </c>
      <c r="H480" s="599">
        <v>246137</v>
      </c>
      <c r="I480" s="335"/>
    </row>
    <row r="481" spans="1:9" s="298" customFormat="1" ht="19.5" customHeight="1">
      <c r="A481" s="296"/>
      <c r="B481" s="297"/>
      <c r="C481" s="598" t="s">
        <v>864</v>
      </c>
      <c r="F481" s="337"/>
      <c r="G481" s="599">
        <v>729865</v>
      </c>
      <c r="H481" s="599">
        <v>3865</v>
      </c>
      <c r="I481" s="335"/>
    </row>
    <row r="482" spans="1:9" s="298" customFormat="1" ht="19.5" customHeight="1">
      <c r="A482" s="296"/>
      <c r="B482" s="297"/>
      <c r="C482" s="598" t="s">
        <v>1325</v>
      </c>
      <c r="F482" s="337"/>
      <c r="G482" s="599">
        <v>716240</v>
      </c>
      <c r="H482" s="599">
        <v>412750</v>
      </c>
      <c r="I482" s="335"/>
    </row>
    <row r="483" spans="1:9" s="298" customFormat="1" ht="19.5" customHeight="1">
      <c r="A483" s="296"/>
      <c r="B483" s="297"/>
      <c r="C483" s="598" t="s">
        <v>834</v>
      </c>
      <c r="F483" s="337"/>
      <c r="G483" s="599">
        <v>667387</v>
      </c>
      <c r="H483" s="599">
        <v>667387</v>
      </c>
      <c r="I483" s="335"/>
    </row>
    <row r="484" spans="1:9" s="298" customFormat="1" ht="19.5" customHeight="1">
      <c r="A484" s="296"/>
      <c r="B484" s="297"/>
      <c r="C484" s="598" t="s">
        <v>835</v>
      </c>
      <c r="F484" s="337"/>
      <c r="G484" s="599">
        <v>645000</v>
      </c>
      <c r="H484" s="599">
        <v>645000</v>
      </c>
      <c r="I484" s="335"/>
    </row>
    <row r="485" spans="1:9" s="298" customFormat="1" ht="19.5" customHeight="1">
      <c r="A485" s="296"/>
      <c r="B485" s="297"/>
      <c r="C485" s="598" t="s">
        <v>846</v>
      </c>
      <c r="F485" s="337"/>
      <c r="G485" s="599">
        <v>634976</v>
      </c>
      <c r="H485" s="599">
        <v>364090</v>
      </c>
      <c r="I485" s="335"/>
    </row>
    <row r="486" spans="1:9" s="298" customFormat="1" ht="19.5" customHeight="1">
      <c r="A486" s="296"/>
      <c r="B486" s="297"/>
      <c r="C486" s="598" t="s">
        <v>836</v>
      </c>
      <c r="F486" s="337"/>
      <c r="G486" s="599">
        <v>621673</v>
      </c>
      <c r="H486" s="599">
        <v>621673</v>
      </c>
      <c r="I486" s="335"/>
    </row>
    <row r="487" spans="1:9" s="298" customFormat="1" ht="19.5" customHeight="1">
      <c r="A487" s="296"/>
      <c r="B487" s="297"/>
      <c r="C487" s="598" t="s">
        <v>837</v>
      </c>
      <c r="F487" s="337"/>
      <c r="G487" s="599">
        <v>595354</v>
      </c>
      <c r="H487" s="599">
        <v>595354</v>
      </c>
      <c r="I487" s="335"/>
    </row>
    <row r="488" spans="1:9" s="298" customFormat="1" ht="19.5" customHeight="1">
      <c r="A488" s="296"/>
      <c r="B488" s="297"/>
      <c r="C488" s="598" t="s">
        <v>1324</v>
      </c>
      <c r="F488" s="337"/>
      <c r="G488" s="599">
        <v>514239</v>
      </c>
      <c r="H488" s="599">
        <v>964590</v>
      </c>
      <c r="I488" s="335"/>
    </row>
    <row r="489" spans="1:9" s="298" customFormat="1" ht="19.5" customHeight="1">
      <c r="A489" s="296"/>
      <c r="B489" s="297"/>
      <c r="C489" s="598" t="s">
        <v>841</v>
      </c>
      <c r="F489" s="337"/>
      <c r="G489" s="599">
        <v>487961</v>
      </c>
      <c r="H489" s="599">
        <v>487961</v>
      </c>
      <c r="I489" s="335"/>
    </row>
    <row r="490" spans="1:9" s="298" customFormat="1" ht="19.5" customHeight="1">
      <c r="A490" s="296"/>
      <c r="B490" s="297"/>
      <c r="C490" s="598" t="s">
        <v>842</v>
      </c>
      <c r="F490" s="337"/>
      <c r="G490" s="599">
        <v>441877</v>
      </c>
      <c r="H490" s="599">
        <v>441877</v>
      </c>
      <c r="I490" s="335"/>
    </row>
    <row r="491" spans="1:9" s="298" customFormat="1" ht="19.5" customHeight="1">
      <c r="A491" s="296"/>
      <c r="B491" s="297"/>
      <c r="C491" s="598" t="s">
        <v>843</v>
      </c>
      <c r="F491" s="337"/>
      <c r="G491" s="599">
        <v>437885</v>
      </c>
      <c r="H491" s="599">
        <v>437885</v>
      </c>
      <c r="I491" s="335"/>
    </row>
    <row r="492" spans="1:9" s="298" customFormat="1" ht="19.5" customHeight="1">
      <c r="A492" s="296"/>
      <c r="B492" s="297"/>
      <c r="C492" s="598" t="s">
        <v>838</v>
      </c>
      <c r="F492" s="337"/>
      <c r="G492" s="599">
        <v>435116</v>
      </c>
      <c r="H492" s="599">
        <v>2754126</v>
      </c>
      <c r="I492" s="335"/>
    </row>
    <row r="493" spans="1:9" s="298" customFormat="1" ht="19.5" customHeight="1">
      <c r="A493" s="296"/>
      <c r="B493" s="297"/>
      <c r="C493" s="598" t="s">
        <v>840</v>
      </c>
      <c r="F493" s="337"/>
      <c r="G493" s="599">
        <v>428212</v>
      </c>
      <c r="H493" s="599">
        <v>428212</v>
      </c>
      <c r="I493" s="335"/>
    </row>
    <row r="494" spans="1:9" s="298" customFormat="1" ht="19.5" customHeight="1">
      <c r="A494" s="296"/>
      <c r="B494" s="297"/>
      <c r="C494" s="598" t="s">
        <v>844</v>
      </c>
      <c r="F494" s="337"/>
      <c r="G494" s="599">
        <v>425400</v>
      </c>
      <c r="H494" s="599">
        <v>425400</v>
      </c>
      <c r="I494" s="335"/>
    </row>
    <row r="495" spans="1:9" s="298" customFormat="1" ht="19.5" customHeight="1">
      <c r="A495" s="296"/>
      <c r="B495" s="297"/>
      <c r="C495" s="598" t="s">
        <v>1326</v>
      </c>
      <c r="F495" s="337"/>
      <c r="G495" s="599">
        <v>398500</v>
      </c>
      <c r="H495" s="599">
        <v>398500</v>
      </c>
      <c r="I495" s="335"/>
    </row>
    <row r="496" spans="1:9" s="298" customFormat="1" ht="19.5" customHeight="1">
      <c r="A496" s="296"/>
      <c r="B496" s="297"/>
      <c r="C496" s="598" t="s">
        <v>845</v>
      </c>
      <c r="F496" s="337"/>
      <c r="G496" s="599">
        <v>371421</v>
      </c>
      <c r="H496" s="599">
        <v>371421</v>
      </c>
      <c r="I496" s="335"/>
    </row>
    <row r="497" spans="1:9" s="298" customFormat="1" ht="19.5" customHeight="1">
      <c r="A497" s="296"/>
      <c r="B497" s="297"/>
      <c r="C497" s="598" t="s">
        <v>1372</v>
      </c>
      <c r="F497" s="337"/>
      <c r="G497" s="599">
        <v>366000</v>
      </c>
      <c r="H497" s="599">
        <v>0</v>
      </c>
      <c r="I497" s="335"/>
    </row>
    <row r="498" spans="1:9" s="298" customFormat="1" ht="19.5" customHeight="1">
      <c r="A498" s="296"/>
      <c r="B498" s="297"/>
      <c r="C498" s="598" t="s">
        <v>847</v>
      </c>
      <c r="F498" s="337"/>
      <c r="G498" s="599">
        <v>360000</v>
      </c>
      <c r="H498" s="599">
        <v>360000</v>
      </c>
      <c r="I498" s="335"/>
    </row>
    <row r="499" spans="1:9" s="298" customFormat="1" ht="19.5" customHeight="1">
      <c r="A499" s="296"/>
      <c r="B499" s="297"/>
      <c r="C499" s="598" t="s">
        <v>802</v>
      </c>
      <c r="F499" s="337"/>
      <c r="G499" s="599">
        <v>358373</v>
      </c>
      <c r="H499" s="599">
        <v>358373</v>
      </c>
      <c r="I499" s="335"/>
    </row>
    <row r="500" spans="1:9" s="298" customFormat="1" ht="19.5" customHeight="1">
      <c r="A500" s="296"/>
      <c r="B500" s="297"/>
      <c r="C500" s="598" t="s">
        <v>1373</v>
      </c>
      <c r="F500" s="337"/>
      <c r="G500" s="599">
        <v>329076</v>
      </c>
      <c r="H500" s="599">
        <v>0</v>
      </c>
      <c r="I500" s="335"/>
    </row>
    <row r="501" spans="1:9" s="298" customFormat="1" ht="19.5" customHeight="1">
      <c r="A501" s="296"/>
      <c r="B501" s="297"/>
      <c r="C501" s="598" t="s">
        <v>848</v>
      </c>
      <c r="F501" s="337"/>
      <c r="G501" s="599">
        <v>305361</v>
      </c>
      <c r="H501" s="599">
        <v>305361</v>
      </c>
      <c r="I501" s="335"/>
    </row>
    <row r="502" spans="1:9" s="298" customFormat="1" ht="19.5" customHeight="1">
      <c r="A502" s="296"/>
      <c r="B502" s="297"/>
      <c r="C502" s="598" t="s">
        <v>860</v>
      </c>
      <c r="F502" s="337"/>
      <c r="G502" s="599">
        <v>262855</v>
      </c>
      <c r="H502" s="599">
        <v>262855</v>
      </c>
      <c r="I502" s="335"/>
    </row>
    <row r="503" spans="1:9" s="298" customFormat="1" ht="19.5" customHeight="1">
      <c r="A503" s="296"/>
      <c r="B503" s="297"/>
      <c r="C503" s="598" t="s">
        <v>863</v>
      </c>
      <c r="F503" s="337"/>
      <c r="G503" s="599">
        <v>221651</v>
      </c>
      <c r="H503" s="599">
        <v>337698</v>
      </c>
      <c r="I503" s="335"/>
    </row>
    <row r="504" spans="1:9" s="298" customFormat="1" ht="19.5" customHeight="1">
      <c r="A504" s="296"/>
      <c r="B504" s="297"/>
      <c r="C504" s="598" t="s">
        <v>1327</v>
      </c>
      <c r="F504" s="337"/>
      <c r="G504" s="599">
        <v>216600</v>
      </c>
      <c r="H504" s="599">
        <v>380000</v>
      </c>
      <c r="I504" s="335"/>
    </row>
    <row r="505" spans="1:9" s="298" customFormat="1" ht="19.5" customHeight="1">
      <c r="A505" s="296"/>
      <c r="B505" s="297"/>
      <c r="C505" s="598" t="s">
        <v>855</v>
      </c>
      <c r="F505" s="337"/>
      <c r="G505" s="599">
        <v>216373</v>
      </c>
      <c r="H505" s="599">
        <v>2479114</v>
      </c>
      <c r="I505" s="335"/>
    </row>
    <row r="506" spans="1:9" s="298" customFormat="1" ht="19.5" customHeight="1">
      <c r="A506" s="296"/>
      <c r="B506" s="297"/>
      <c r="C506" s="598" t="s">
        <v>854</v>
      </c>
      <c r="F506" s="337"/>
      <c r="G506" s="599">
        <v>191319</v>
      </c>
      <c r="H506" s="599">
        <v>877638</v>
      </c>
      <c r="I506" s="335"/>
    </row>
    <row r="507" spans="1:9" s="298" customFormat="1" ht="19.5" customHeight="1">
      <c r="A507" s="296"/>
      <c r="B507" s="297"/>
      <c r="C507" s="598" t="s">
        <v>827</v>
      </c>
      <c r="F507" s="337"/>
      <c r="G507" s="599">
        <v>187309</v>
      </c>
      <c r="H507" s="599">
        <v>187309</v>
      </c>
      <c r="I507" s="335"/>
    </row>
    <row r="508" spans="1:9" s="298" customFormat="1" ht="19.5" customHeight="1">
      <c r="A508" s="296"/>
      <c r="B508" s="297"/>
      <c r="C508" s="598" t="s">
        <v>856</v>
      </c>
      <c r="F508" s="337"/>
      <c r="G508" s="599">
        <v>136769</v>
      </c>
      <c r="H508" s="599">
        <v>136769</v>
      </c>
      <c r="I508" s="335"/>
    </row>
    <row r="509" spans="1:9" s="298" customFormat="1" ht="19.5" customHeight="1">
      <c r="A509" s="296"/>
      <c r="B509" s="297"/>
      <c r="C509" s="598" t="s">
        <v>857</v>
      </c>
      <c r="F509" s="337"/>
      <c r="G509" s="599">
        <v>131621</v>
      </c>
      <c r="H509" s="599">
        <v>131621</v>
      </c>
      <c r="I509" s="335"/>
    </row>
    <row r="510" spans="1:9" s="298" customFormat="1" ht="19.5" customHeight="1">
      <c r="A510" s="296"/>
      <c r="B510" s="297"/>
      <c r="C510" s="598" t="s">
        <v>859</v>
      </c>
      <c r="F510" s="337"/>
      <c r="G510" s="599">
        <v>127829</v>
      </c>
      <c r="H510" s="599">
        <v>127829</v>
      </c>
      <c r="I510" s="335"/>
    </row>
    <row r="511" spans="1:9" s="298" customFormat="1" ht="19.5" customHeight="1">
      <c r="A511" s="296"/>
      <c r="B511" s="297"/>
      <c r="C511" s="598" t="s">
        <v>850</v>
      </c>
      <c r="F511" s="337"/>
      <c r="G511" s="599">
        <v>125020</v>
      </c>
      <c r="H511" s="599">
        <v>125020</v>
      </c>
      <c r="I511" s="335"/>
    </row>
    <row r="512" spans="1:9" s="298" customFormat="1" ht="19.5" customHeight="1">
      <c r="A512" s="296"/>
      <c r="B512" s="297"/>
      <c r="C512" s="598" t="s">
        <v>862</v>
      </c>
      <c r="F512" s="337"/>
      <c r="G512" s="599">
        <v>103200</v>
      </c>
      <c r="H512" s="599">
        <v>103200</v>
      </c>
      <c r="I512" s="335"/>
    </row>
    <row r="513" spans="1:9" s="298" customFormat="1" ht="19.5" customHeight="1">
      <c r="A513" s="296"/>
      <c r="B513" s="297"/>
      <c r="C513" s="598" t="s">
        <v>800</v>
      </c>
      <c r="F513" s="337"/>
      <c r="G513" s="599">
        <v>75180</v>
      </c>
      <c r="H513" s="599">
        <v>75180</v>
      </c>
      <c r="I513" s="335"/>
    </row>
    <row r="514" spans="1:9" s="298" customFormat="1" ht="19.5" customHeight="1">
      <c r="A514" s="296"/>
      <c r="B514" s="297"/>
      <c r="C514" s="598" t="s">
        <v>1374</v>
      </c>
      <c r="F514" s="337"/>
      <c r="G514" s="599">
        <v>74340</v>
      </c>
      <c r="H514" s="599">
        <v>0</v>
      </c>
      <c r="I514" s="335"/>
    </row>
    <row r="515" spans="1:9" s="298" customFormat="1" ht="19.5" customHeight="1">
      <c r="A515" s="296"/>
      <c r="B515" s="297"/>
      <c r="C515" s="598" t="s">
        <v>858</v>
      </c>
      <c r="F515" s="337"/>
      <c r="G515" s="599">
        <v>60313</v>
      </c>
      <c r="H515" s="599">
        <v>128464</v>
      </c>
      <c r="I515" s="335"/>
    </row>
    <row r="516" spans="1:9" s="298" customFormat="1" ht="19.5" customHeight="1">
      <c r="A516" s="296"/>
      <c r="B516" s="297"/>
      <c r="C516" s="598" t="s">
        <v>849</v>
      </c>
      <c r="F516" s="337"/>
      <c r="G516" s="599">
        <v>60011</v>
      </c>
      <c r="H516" s="599">
        <v>1342954</v>
      </c>
      <c r="I516" s="335"/>
    </row>
    <row r="517" spans="1:9" s="298" customFormat="1" ht="19.5" customHeight="1">
      <c r="A517" s="296"/>
      <c r="B517" s="297"/>
      <c r="C517" s="598" t="s">
        <v>885</v>
      </c>
      <c r="F517" s="337"/>
      <c r="G517" s="599">
        <v>46000</v>
      </c>
      <c r="H517" s="599">
        <v>46000</v>
      </c>
      <c r="I517" s="335"/>
    </row>
    <row r="518" spans="1:9" s="298" customFormat="1" ht="19.5" customHeight="1">
      <c r="A518" s="296"/>
      <c r="B518" s="297"/>
      <c r="C518" s="598" t="s">
        <v>1375</v>
      </c>
      <c r="F518" s="337"/>
      <c r="G518" s="599">
        <v>31284</v>
      </c>
      <c r="H518" s="599">
        <v>0</v>
      </c>
      <c r="I518" s="335"/>
    </row>
    <row r="519" spans="1:9" s="298" customFormat="1" ht="19.5" customHeight="1">
      <c r="A519" s="296"/>
      <c r="B519" s="297"/>
      <c r="C519" s="598" t="s">
        <v>884</v>
      </c>
      <c r="F519" s="337"/>
      <c r="G519" s="599">
        <v>26416</v>
      </c>
      <c r="H519" s="599">
        <v>79248</v>
      </c>
      <c r="I519" s="335"/>
    </row>
    <row r="520" spans="1:9" s="298" customFormat="1" ht="19.5" customHeight="1">
      <c r="A520" s="296"/>
      <c r="B520" s="297"/>
      <c r="C520" s="598" t="s">
        <v>1376</v>
      </c>
      <c r="F520" s="337"/>
      <c r="G520" s="599">
        <v>15800</v>
      </c>
      <c r="H520" s="599">
        <v>0</v>
      </c>
      <c r="I520" s="335"/>
    </row>
    <row r="521" spans="1:9" s="298" customFormat="1" ht="19.5" customHeight="1">
      <c r="A521" s="296"/>
      <c r="B521" s="297"/>
      <c r="C521" s="598" t="s">
        <v>1328</v>
      </c>
      <c r="F521" s="337"/>
      <c r="G521" s="599">
        <v>1900</v>
      </c>
      <c r="H521" s="599">
        <v>190000</v>
      </c>
      <c r="I521" s="335"/>
    </row>
    <row r="522" spans="1:9" s="298" customFormat="1" ht="19.5" customHeight="1">
      <c r="A522" s="296"/>
      <c r="B522" s="297"/>
      <c r="C522" s="598" t="s">
        <v>1336</v>
      </c>
      <c r="F522" s="337"/>
      <c r="G522" s="599">
        <v>0</v>
      </c>
      <c r="H522" s="599">
        <v>60899775</v>
      </c>
      <c r="I522" s="335"/>
    </row>
    <row r="523" spans="1:9" s="298" customFormat="1" ht="19.5" customHeight="1">
      <c r="A523" s="296"/>
      <c r="B523" s="297" t="s">
        <v>1006</v>
      </c>
      <c r="C523" s="298" t="s">
        <v>1034</v>
      </c>
      <c r="F523" s="337"/>
      <c r="G523" s="303">
        <v>0</v>
      </c>
      <c r="H523" s="300">
        <v>0</v>
      </c>
      <c r="I523" s="270">
        <f>SUM(H476:H511)</f>
        <v>18640563</v>
      </c>
    </row>
    <row r="524" spans="1:9" s="298" customFormat="1" ht="19.5" customHeight="1">
      <c r="A524" s="296"/>
      <c r="B524" s="297" t="s">
        <v>1024</v>
      </c>
      <c r="C524" s="298" t="s">
        <v>1035</v>
      </c>
      <c r="F524" s="337"/>
      <c r="G524" s="300">
        <v>5155152798</v>
      </c>
      <c r="H524" s="300">
        <v>4832062747</v>
      </c>
      <c r="I524" s="335"/>
    </row>
    <row r="525" spans="1:15" s="298" customFormat="1" ht="19.5" customHeight="1">
      <c r="A525" s="296"/>
      <c r="B525" s="297" t="s">
        <v>1036</v>
      </c>
      <c r="C525" s="298" t="s">
        <v>1037</v>
      </c>
      <c r="F525" s="337"/>
      <c r="G525" s="300">
        <f>G526</f>
        <v>18021601971</v>
      </c>
      <c r="H525" s="300">
        <f>H526</f>
        <v>27868352164</v>
      </c>
      <c r="I525" s="270"/>
      <c r="K525" s="299"/>
      <c r="O525" s="299" t="e">
        <f>SUM(#REF!)</f>
        <v>#REF!</v>
      </c>
    </row>
    <row r="526" spans="1:15" s="298" customFormat="1" ht="19.5" customHeight="1">
      <c r="A526" s="296"/>
      <c r="B526" s="297"/>
      <c r="C526" s="338" t="s">
        <v>1038</v>
      </c>
      <c r="F526" s="337"/>
      <c r="G526" s="245">
        <v>18021601971</v>
      </c>
      <c r="H526" s="245">
        <v>27868352164</v>
      </c>
      <c r="I526" s="270"/>
      <c r="K526" s="299"/>
      <c r="O526" s="299"/>
    </row>
    <row r="527" spans="1:9" s="298" customFormat="1" ht="19.5" customHeight="1">
      <c r="A527" s="296"/>
      <c r="B527" s="297" t="s">
        <v>1039</v>
      </c>
      <c r="C527" s="298" t="s">
        <v>1040</v>
      </c>
      <c r="F527" s="337"/>
      <c r="G527" s="300">
        <f>SUM(G528:G531)</f>
        <v>170020734424</v>
      </c>
      <c r="H527" s="300">
        <f>SUM(H528:H531)</f>
        <v>152014544514</v>
      </c>
      <c r="I527" s="335"/>
    </row>
    <row r="528" spans="1:9" s="298" customFormat="1" ht="19.5" customHeight="1">
      <c r="A528" s="296"/>
      <c r="B528" s="297"/>
      <c r="C528" s="338" t="s">
        <v>1038</v>
      </c>
      <c r="F528" s="337"/>
      <c r="G528" s="245">
        <v>167462827964</v>
      </c>
      <c r="H528" s="245">
        <v>149688458349</v>
      </c>
      <c r="I528" s="335"/>
    </row>
    <row r="529" spans="1:9" s="298" customFormat="1" ht="19.5" customHeight="1">
      <c r="A529" s="296"/>
      <c r="B529" s="297"/>
      <c r="C529" s="338" t="s">
        <v>1041</v>
      </c>
      <c r="F529" s="337"/>
      <c r="G529" s="245">
        <v>1891452390</v>
      </c>
      <c r="H529" s="245">
        <v>1748595616</v>
      </c>
      <c r="I529" s="335"/>
    </row>
    <row r="530" spans="1:9" s="298" customFormat="1" ht="19.5" customHeight="1">
      <c r="A530" s="296"/>
      <c r="B530" s="297"/>
      <c r="C530" s="338" t="s">
        <v>240</v>
      </c>
      <c r="F530" s="337"/>
      <c r="G530" s="245">
        <v>5600951</v>
      </c>
      <c r="H530" s="245">
        <v>2926000</v>
      </c>
      <c r="I530" s="335"/>
    </row>
    <row r="531" spans="1:9" s="298" customFormat="1" ht="19.5" customHeight="1">
      <c r="A531" s="296"/>
      <c r="B531" s="297"/>
      <c r="C531" s="338" t="s">
        <v>1042</v>
      </c>
      <c r="F531" s="337"/>
      <c r="G531" s="245">
        <v>660853119</v>
      </c>
      <c r="H531" s="245">
        <v>574564549</v>
      </c>
      <c r="I531" s="335"/>
    </row>
    <row r="532" spans="1:9" s="298" customFormat="1" ht="19.5" customHeight="1">
      <c r="A532" s="296"/>
      <c r="B532" s="297" t="s">
        <v>1043</v>
      </c>
      <c r="C532" s="298" t="s">
        <v>1044</v>
      </c>
      <c r="F532" s="337"/>
      <c r="G532" s="300">
        <v>0</v>
      </c>
      <c r="H532" s="300">
        <v>0</v>
      </c>
      <c r="I532" s="335"/>
    </row>
    <row r="533" spans="1:9" s="298" customFormat="1" ht="19.5" customHeight="1">
      <c r="A533" s="296"/>
      <c r="B533" s="297" t="s">
        <v>1045</v>
      </c>
      <c r="C533" s="298" t="s">
        <v>1046</v>
      </c>
      <c r="F533" s="337"/>
      <c r="G533" s="300">
        <v>0</v>
      </c>
      <c r="H533" s="300">
        <v>0</v>
      </c>
      <c r="I533" s="335"/>
    </row>
    <row r="534" spans="1:9" s="298" customFormat="1" ht="19.5" customHeight="1">
      <c r="A534" s="296"/>
      <c r="B534" s="297" t="s">
        <v>1047</v>
      </c>
      <c r="C534" s="298" t="s">
        <v>1048</v>
      </c>
      <c r="F534" s="337"/>
      <c r="G534" s="300">
        <v>0</v>
      </c>
      <c r="H534" s="300">
        <v>0</v>
      </c>
      <c r="I534" s="270"/>
    </row>
    <row r="535" spans="1:10" ht="19.5" customHeight="1" thickBot="1">
      <c r="A535" s="261"/>
      <c r="B535" s="275"/>
      <c r="C535" s="309" t="s">
        <v>1049</v>
      </c>
      <c r="D535" s="309"/>
      <c r="E535" s="309"/>
      <c r="F535" s="311"/>
      <c r="G535" s="322">
        <f>G343+G344+G523+G524+G525+G527+G532+G533+G534</f>
        <v>196763670897</v>
      </c>
      <c r="H535" s="322">
        <f>H343+H344+H523+H524+H525+H527+H532+H533+H534</f>
        <v>186967791864</v>
      </c>
      <c r="I535" s="270">
        <f>G535-'[2]TS'!G23</f>
        <v>78199213650</v>
      </c>
      <c r="J535" s="240"/>
    </row>
    <row r="536" spans="1:10" ht="19.5" customHeight="1" hidden="1" thickTop="1">
      <c r="A536" s="261"/>
      <c r="B536" s="275"/>
      <c r="C536" s="782" t="s">
        <v>1050</v>
      </c>
      <c r="D536" s="782"/>
      <c r="E536" s="782"/>
      <c r="F536" s="783"/>
      <c r="G536" s="783"/>
      <c r="H536" s="783"/>
      <c r="I536" s="270"/>
      <c r="J536" s="240"/>
    </row>
    <row r="537" spans="1:10" ht="19.5" customHeight="1" hidden="1">
      <c r="A537" s="261"/>
      <c r="B537" s="275"/>
      <c r="C537" s="767" t="s">
        <v>1051</v>
      </c>
      <c r="D537" s="767"/>
      <c r="E537" s="767"/>
      <c r="F537" s="768"/>
      <c r="G537" s="768"/>
      <c r="H537" s="768"/>
      <c r="I537" s="270"/>
      <c r="J537" s="240"/>
    </row>
    <row r="538" spans="1:10" ht="19.5" customHeight="1" hidden="1">
      <c r="A538" s="261"/>
      <c r="B538" s="275"/>
      <c r="C538" s="767" t="s">
        <v>1052</v>
      </c>
      <c r="D538" s="767"/>
      <c r="E538" s="767"/>
      <c r="F538" s="768"/>
      <c r="G538" s="768"/>
      <c r="H538" s="768"/>
      <c r="I538" s="270"/>
      <c r="J538" s="240"/>
    </row>
    <row r="539" spans="1:10" ht="6.75" customHeight="1" thickTop="1">
      <c r="A539" s="261"/>
      <c r="B539" s="275"/>
      <c r="C539" s="235"/>
      <c r="D539" s="235"/>
      <c r="E539" s="235"/>
      <c r="F539" s="327"/>
      <c r="G539" s="330"/>
      <c r="H539" s="330"/>
      <c r="I539" s="270"/>
      <c r="J539" s="240"/>
    </row>
    <row r="540" spans="1:10" ht="21.75" customHeight="1" hidden="1">
      <c r="A540" s="241"/>
      <c r="B540" s="334">
        <f>'[2]TS'!F28</f>
        <v>0</v>
      </c>
      <c r="C540" s="243" t="s">
        <v>1053</v>
      </c>
      <c r="D540" s="243"/>
      <c r="E540" s="243"/>
      <c r="H540" s="257"/>
      <c r="I540" s="335"/>
      <c r="J540" s="240"/>
    </row>
    <row r="541" spans="1:10" ht="19.5" customHeight="1" hidden="1">
      <c r="A541" s="250"/>
      <c r="B541" s="336"/>
      <c r="C541" s="292" t="s">
        <v>996</v>
      </c>
      <c r="D541" s="292"/>
      <c r="E541" s="292"/>
      <c r="F541" s="316"/>
      <c r="G541" s="317" t="s">
        <v>1010</v>
      </c>
      <c r="H541" s="317" t="s">
        <v>1011</v>
      </c>
      <c r="I541" s="335"/>
      <c r="J541" s="240"/>
    </row>
    <row r="542" spans="1:9" s="298" customFormat="1" ht="19.5" customHeight="1" hidden="1">
      <c r="A542" s="296"/>
      <c r="B542" s="297"/>
      <c r="C542" s="304" t="s">
        <v>1054</v>
      </c>
      <c r="D542" s="304"/>
      <c r="E542" s="304"/>
      <c r="F542" s="299"/>
      <c r="G542" s="300">
        <v>0</v>
      </c>
      <c r="H542" s="300">
        <v>0</v>
      </c>
      <c r="I542" s="335"/>
    </row>
    <row r="543" spans="1:9" s="298" customFormat="1" ht="19.5" customHeight="1" hidden="1">
      <c r="A543" s="296"/>
      <c r="B543" s="297"/>
      <c r="C543" s="304" t="s">
        <v>1055</v>
      </c>
      <c r="D543" s="304"/>
      <c r="E543" s="304"/>
      <c r="F543" s="337"/>
      <c r="G543" s="303">
        <v>0</v>
      </c>
      <c r="H543" s="303">
        <v>0</v>
      </c>
      <c r="I543" s="270">
        <f>G544-'[2]TS'!G28</f>
        <v>0</v>
      </c>
    </row>
    <row r="544" spans="1:10" ht="19.5" customHeight="1" hidden="1" thickBot="1">
      <c r="A544" s="261"/>
      <c r="B544" s="275"/>
      <c r="C544" s="309" t="s">
        <v>1008</v>
      </c>
      <c r="D544" s="309"/>
      <c r="E544" s="309"/>
      <c r="F544" s="311"/>
      <c r="G544" s="322">
        <f>SUM(G542:G543)</f>
        <v>0</v>
      </c>
      <c r="H544" s="322">
        <f>SUM(H542:H543)</f>
        <v>0</v>
      </c>
      <c r="I544" s="270">
        <f>H544-'[2]TS'!H28</f>
        <v>0</v>
      </c>
      <c r="J544" s="240"/>
    </row>
    <row r="545" spans="1:10" ht="4.5" customHeight="1" hidden="1" thickTop="1">
      <c r="A545" s="261"/>
      <c r="B545" s="275"/>
      <c r="C545" s="235"/>
      <c r="D545" s="235"/>
      <c r="E545" s="235"/>
      <c r="F545" s="327"/>
      <c r="G545" s="330"/>
      <c r="H545" s="330"/>
      <c r="I545" s="270"/>
      <c r="J545" s="240"/>
    </row>
    <row r="546" spans="1:10" ht="21.75" customHeight="1" hidden="1">
      <c r="A546" s="241"/>
      <c r="B546" s="334" t="str">
        <f>'[2]TS'!F34</f>
        <v>V.06</v>
      </c>
      <c r="C546" s="243" t="s">
        <v>1056</v>
      </c>
      <c r="D546" s="243"/>
      <c r="E546" s="243"/>
      <c r="H546" s="257"/>
      <c r="I546" s="335"/>
      <c r="J546" s="240"/>
    </row>
    <row r="547" spans="1:10" ht="19.5" customHeight="1" hidden="1">
      <c r="A547" s="250"/>
      <c r="B547" s="336"/>
      <c r="C547" s="292" t="s">
        <v>996</v>
      </c>
      <c r="D547" s="292"/>
      <c r="E547" s="292"/>
      <c r="F547" s="316"/>
      <c r="G547" s="317" t="s">
        <v>1010</v>
      </c>
      <c r="H547" s="317" t="s">
        <v>1011</v>
      </c>
      <c r="I547" s="335"/>
      <c r="J547" s="240"/>
    </row>
    <row r="548" spans="1:9" s="298" customFormat="1" ht="19.5" customHeight="1" hidden="1">
      <c r="A548" s="296"/>
      <c r="B548" s="297"/>
      <c r="C548" s="304" t="s">
        <v>1057</v>
      </c>
      <c r="D548" s="304"/>
      <c r="E548" s="304"/>
      <c r="F548" s="299"/>
      <c r="G548" s="300">
        <v>0</v>
      </c>
      <c r="H548" s="300">
        <v>0</v>
      </c>
      <c r="I548" s="335"/>
    </row>
    <row r="549" spans="1:9" s="298" customFormat="1" ht="19.5" customHeight="1" hidden="1">
      <c r="A549" s="296"/>
      <c r="B549" s="297"/>
      <c r="C549" s="304" t="s">
        <v>1058</v>
      </c>
      <c r="D549" s="304"/>
      <c r="E549" s="304"/>
      <c r="F549" s="337"/>
      <c r="G549" s="303">
        <v>0</v>
      </c>
      <c r="H549" s="303">
        <v>0</v>
      </c>
      <c r="I549" s="270">
        <f>G550-'[2]TS'!G34</f>
        <v>0</v>
      </c>
    </row>
    <row r="550" spans="1:10" ht="19.5" customHeight="1" hidden="1" thickBot="1">
      <c r="A550" s="261"/>
      <c r="B550" s="275"/>
      <c r="C550" s="309" t="s">
        <v>1008</v>
      </c>
      <c r="D550" s="309"/>
      <c r="E550" s="309"/>
      <c r="F550" s="311"/>
      <c r="G550" s="322">
        <f>SUM(G548:G549)</f>
        <v>0</v>
      </c>
      <c r="H550" s="322">
        <f>SUM(H548:H549)</f>
        <v>0</v>
      </c>
      <c r="I550" s="270">
        <f>H550-'[2]TS'!H34</f>
        <v>0</v>
      </c>
      <c r="J550" s="240"/>
    </row>
    <row r="551" spans="1:10" ht="4.5" customHeight="1" hidden="1" thickTop="1">
      <c r="A551" s="261"/>
      <c r="B551" s="275"/>
      <c r="C551" s="235"/>
      <c r="D551" s="235"/>
      <c r="E551" s="235"/>
      <c r="F551" s="327"/>
      <c r="G551" s="330"/>
      <c r="H551" s="330"/>
      <c r="I551" s="270"/>
      <c r="J551" s="240"/>
    </row>
    <row r="552" spans="1:10" ht="21.75" customHeight="1" hidden="1">
      <c r="A552" s="241"/>
      <c r="B552" s="334" t="str">
        <f>'[2]TS'!F35</f>
        <v>V.07</v>
      </c>
      <c r="C552" s="243" t="s">
        <v>1059</v>
      </c>
      <c r="D552" s="243"/>
      <c r="E552" s="243"/>
      <c r="H552" s="257"/>
      <c r="I552" s="335"/>
      <c r="J552" s="240"/>
    </row>
    <row r="553" spans="1:10" ht="19.5" customHeight="1" hidden="1">
      <c r="A553" s="250"/>
      <c r="B553" s="336"/>
      <c r="C553" s="292" t="s">
        <v>996</v>
      </c>
      <c r="D553" s="292"/>
      <c r="E553" s="292"/>
      <c r="F553" s="316"/>
      <c r="G553" s="317" t="s">
        <v>1010</v>
      </c>
      <c r="H553" s="317" t="s">
        <v>1011</v>
      </c>
      <c r="I553" s="335"/>
      <c r="J553" s="240"/>
    </row>
    <row r="554" spans="1:9" s="298" customFormat="1" ht="19.5" customHeight="1" hidden="1">
      <c r="A554" s="296"/>
      <c r="B554" s="297"/>
      <c r="C554" s="304" t="s">
        <v>1060</v>
      </c>
      <c r="D554" s="304"/>
      <c r="E554" s="304"/>
      <c r="F554" s="299"/>
      <c r="G554" s="300">
        <v>0</v>
      </c>
      <c r="H554" s="300">
        <v>0</v>
      </c>
      <c r="I554" s="335"/>
    </row>
    <row r="555" spans="1:9" s="298" customFormat="1" ht="19.5" customHeight="1" hidden="1">
      <c r="A555" s="296"/>
      <c r="B555" s="297"/>
      <c r="C555" s="304" t="s">
        <v>1061</v>
      </c>
      <c r="D555" s="304"/>
      <c r="E555" s="304"/>
      <c r="F555" s="337"/>
      <c r="G555" s="303">
        <v>0</v>
      </c>
      <c r="H555" s="303">
        <v>0</v>
      </c>
      <c r="I555" s="270"/>
    </row>
    <row r="556" spans="1:9" s="298" customFormat="1" ht="19.5" customHeight="1" hidden="1">
      <c r="A556" s="296"/>
      <c r="B556" s="297"/>
      <c r="C556" s="304" t="s">
        <v>1062</v>
      </c>
      <c r="D556" s="304"/>
      <c r="E556" s="304"/>
      <c r="F556" s="299"/>
      <c r="G556" s="300">
        <v>0</v>
      </c>
      <c r="H556" s="300">
        <v>0</v>
      </c>
      <c r="I556" s="335"/>
    </row>
    <row r="557" spans="1:9" s="298" customFormat="1" ht="19.5" customHeight="1" hidden="1">
      <c r="A557" s="296"/>
      <c r="B557" s="297"/>
      <c r="C557" s="304" t="s">
        <v>1063</v>
      </c>
      <c r="D557" s="304"/>
      <c r="E557" s="304"/>
      <c r="F557" s="337"/>
      <c r="G557" s="303">
        <v>0</v>
      </c>
      <c r="H557" s="303">
        <v>0</v>
      </c>
      <c r="I557" s="270">
        <f>G558-'[2]TS'!G35</f>
        <v>0</v>
      </c>
    </row>
    <row r="558" spans="1:10" ht="19.5" customHeight="1" hidden="1" thickBot="1">
      <c r="A558" s="261"/>
      <c r="B558" s="275"/>
      <c r="C558" s="309" t="s">
        <v>1008</v>
      </c>
      <c r="D558" s="309"/>
      <c r="E558" s="309"/>
      <c r="F558" s="311"/>
      <c r="G558" s="322">
        <f>SUM(G554:G557)</f>
        <v>0</v>
      </c>
      <c r="H558" s="322">
        <f>SUM(H554:H557)</f>
        <v>0</v>
      </c>
      <c r="I558" s="270">
        <f>H558-'[2]TS'!H35</f>
        <v>0</v>
      </c>
      <c r="J558" s="240"/>
    </row>
    <row r="559" spans="1:10" ht="72.75" customHeight="1" hidden="1" thickTop="1">
      <c r="A559" s="261"/>
      <c r="B559" s="275"/>
      <c r="C559" s="235"/>
      <c r="D559" s="235"/>
      <c r="E559" s="235"/>
      <c r="F559" s="327"/>
      <c r="G559" s="330"/>
      <c r="H559" s="330"/>
      <c r="I559" s="270"/>
      <c r="J559" s="240"/>
    </row>
    <row r="560" spans="1:10" ht="19.5" customHeight="1">
      <c r="A560" s="261"/>
      <c r="B560" s="274" t="s">
        <v>508</v>
      </c>
      <c r="C560" s="235" t="s">
        <v>1053</v>
      </c>
      <c r="D560" s="235"/>
      <c r="E560" s="235"/>
      <c r="F560" s="327"/>
      <c r="G560" s="330"/>
      <c r="H560" s="330"/>
      <c r="I560" s="270"/>
      <c r="J560" s="240"/>
    </row>
    <row r="561" spans="1:10" ht="19.5" customHeight="1">
      <c r="A561" s="261"/>
      <c r="B561" s="275"/>
      <c r="C561" s="292" t="s">
        <v>996</v>
      </c>
      <c r="D561" s="292"/>
      <c r="E561" s="292"/>
      <c r="F561" s="316"/>
      <c r="G561" s="294" t="str">
        <f>G342</f>
        <v>31/03/2008</v>
      </c>
      <c r="H561" s="294" t="s">
        <v>1379</v>
      </c>
      <c r="I561" s="270"/>
      <c r="J561" s="240"/>
    </row>
    <row r="562" spans="1:10" ht="19.5" customHeight="1">
      <c r="A562" s="261"/>
      <c r="B562" s="275"/>
      <c r="C562" s="339"/>
      <c r="D562" s="235"/>
      <c r="E562" s="235"/>
      <c r="F562" s="331"/>
      <c r="G562" s="340">
        <v>0</v>
      </c>
      <c r="H562" s="340">
        <v>0</v>
      </c>
      <c r="I562" s="270"/>
      <c r="J562" s="240"/>
    </row>
    <row r="563" spans="1:9" ht="21.75" customHeight="1">
      <c r="A563" s="241"/>
      <c r="B563" s="246" t="s">
        <v>1064</v>
      </c>
      <c r="C563" s="243" t="s">
        <v>1065</v>
      </c>
      <c r="D563" s="243"/>
      <c r="E563" s="243"/>
      <c r="G563" s="341"/>
      <c r="H563" s="341">
        <f>H535-'[2]TS'!H23</f>
        <v>45096000502</v>
      </c>
      <c r="I563" s="258"/>
    </row>
    <row r="564" spans="1:9" ht="7.5" customHeight="1">
      <c r="A564" s="241"/>
      <c r="B564" s="246"/>
      <c r="C564" s="243"/>
      <c r="D564" s="243"/>
      <c r="E564" s="243"/>
      <c r="H564" s="257"/>
      <c r="I564" s="258"/>
    </row>
    <row r="565" spans="3:10" s="342" customFormat="1" ht="41.25" customHeight="1">
      <c r="C565" s="343" t="s">
        <v>1066</v>
      </c>
      <c r="D565" s="344" t="s">
        <v>1128</v>
      </c>
      <c r="E565" s="345" t="s">
        <v>1133</v>
      </c>
      <c r="F565" s="345" t="s">
        <v>1134</v>
      </c>
      <c r="G565" s="345" t="s">
        <v>1135</v>
      </c>
      <c r="H565" s="345" t="s">
        <v>1008</v>
      </c>
      <c r="I565" s="346"/>
      <c r="J565" s="347"/>
    </row>
    <row r="566" spans="1:10" s="349" customFormat="1" ht="19.5" customHeight="1">
      <c r="A566" s="348"/>
      <c r="C566" s="350" t="s">
        <v>1136</v>
      </c>
      <c r="D566" s="350"/>
      <c r="E566" s="351"/>
      <c r="F566" s="352"/>
      <c r="G566" s="352"/>
      <c r="H566" s="351"/>
      <c r="I566" s="258"/>
      <c r="J566" s="301"/>
    </row>
    <row r="567" spans="1:10" ht="33" customHeight="1">
      <c r="A567" s="261"/>
      <c r="C567" s="353" t="s">
        <v>1377</v>
      </c>
      <c r="D567" s="354">
        <v>8988178110</v>
      </c>
      <c r="E567" s="354">
        <v>1535581198</v>
      </c>
      <c r="F567" s="354">
        <v>6003196262</v>
      </c>
      <c r="G567" s="354">
        <v>58052570</v>
      </c>
      <c r="H567" s="354">
        <f>SUM(D567:G567)</f>
        <v>16585008140</v>
      </c>
      <c r="I567" s="239">
        <f>H567-'[2]TS'!H39</f>
        <v>-1918655847</v>
      </c>
      <c r="J567" s="218"/>
    </row>
    <row r="568" spans="1:10" ht="19.5" customHeight="1">
      <c r="A568" s="261"/>
      <c r="C568" s="355" t="s">
        <v>1137</v>
      </c>
      <c r="D568" s="331"/>
      <c r="E568" s="331">
        <f>64217283+78655293</f>
        <v>142872576</v>
      </c>
      <c r="F568" s="331">
        <v>827811217</v>
      </c>
      <c r="G568" s="331"/>
      <c r="H568" s="331">
        <f aca="true" t="shared" si="0" ref="H568:H574">SUM(D568:G568)</f>
        <v>970683793</v>
      </c>
      <c r="I568" s="258"/>
      <c r="J568" s="218"/>
    </row>
    <row r="569" spans="1:10" ht="31.5" customHeight="1" hidden="1">
      <c r="A569" s="261"/>
      <c r="C569" s="356" t="s">
        <v>1138</v>
      </c>
      <c r="D569" s="331">
        <v>0</v>
      </c>
      <c r="E569" s="331">
        <v>0</v>
      </c>
      <c r="F569" s="331">
        <v>0</v>
      </c>
      <c r="G569" s="331">
        <v>0</v>
      </c>
      <c r="H569" s="331">
        <f t="shared" si="0"/>
        <v>0</v>
      </c>
      <c r="I569" s="258"/>
      <c r="J569" s="218"/>
    </row>
    <row r="570" spans="1:10" ht="19.5" customHeight="1" hidden="1">
      <c r="A570" s="261"/>
      <c r="C570" s="355" t="s">
        <v>1139</v>
      </c>
      <c r="D570" s="331">
        <v>0</v>
      </c>
      <c r="E570" s="331">
        <v>0</v>
      </c>
      <c r="F570" s="331">
        <v>0</v>
      </c>
      <c r="G570" s="331">
        <v>0</v>
      </c>
      <c r="H570" s="331">
        <f t="shared" si="0"/>
        <v>0</v>
      </c>
      <c r="I570" s="258"/>
      <c r="J570" s="218"/>
    </row>
    <row r="571" spans="1:10" ht="19.5" customHeight="1" hidden="1">
      <c r="A571" s="261"/>
      <c r="C571" s="355" t="s">
        <v>1140</v>
      </c>
      <c r="D571" s="331">
        <v>0</v>
      </c>
      <c r="E571" s="331">
        <v>0</v>
      </c>
      <c r="F571" s="331">
        <v>0</v>
      </c>
      <c r="G571" s="331">
        <v>0</v>
      </c>
      <c r="H571" s="331">
        <f t="shared" si="0"/>
        <v>0</v>
      </c>
      <c r="I571" s="258" t="s">
        <v>1141</v>
      </c>
      <c r="J571" s="218"/>
    </row>
    <row r="572" spans="1:10" ht="19.5" customHeight="1">
      <c r="A572" s="261"/>
      <c r="C572" s="355" t="s">
        <v>1142</v>
      </c>
      <c r="D572" s="331">
        <v>0</v>
      </c>
      <c r="E572" s="331">
        <v>-336540160</v>
      </c>
      <c r="F572" s="331">
        <v>-264682000</v>
      </c>
      <c r="G572" s="331">
        <v>0</v>
      </c>
      <c r="H572" s="331">
        <f t="shared" si="0"/>
        <v>-601222160</v>
      </c>
      <c r="I572" s="258" t="s">
        <v>1141</v>
      </c>
      <c r="J572" s="218"/>
    </row>
    <row r="573" spans="1:10" ht="19.5" customHeight="1">
      <c r="A573" s="261"/>
      <c r="C573" s="355" t="s">
        <v>1143</v>
      </c>
      <c r="D573" s="331"/>
      <c r="E573" s="331"/>
      <c r="F573" s="331"/>
      <c r="G573" s="331"/>
      <c r="H573" s="331">
        <f t="shared" si="0"/>
        <v>0</v>
      </c>
      <c r="I573" s="258"/>
      <c r="J573" s="218"/>
    </row>
    <row r="574" spans="1:10" ht="33.75" customHeight="1">
      <c r="A574" s="261"/>
      <c r="C574" s="357" t="s">
        <v>1378</v>
      </c>
      <c r="D574" s="358">
        <f>SUM(D567:D573)</f>
        <v>8988178110</v>
      </c>
      <c r="E574" s="358">
        <f>SUM(E567:E573)</f>
        <v>1341913614</v>
      </c>
      <c r="F574" s="358">
        <f>SUM(F567:F573)</f>
        <v>6566325479</v>
      </c>
      <c r="G574" s="358">
        <f>SUM(G567:G573)</f>
        <v>58052570</v>
      </c>
      <c r="H574" s="358">
        <f t="shared" si="0"/>
        <v>16954469773</v>
      </c>
      <c r="I574" s="239">
        <f>H574-'[2]TS'!G39</f>
        <v>2068854993</v>
      </c>
      <c r="J574" s="218"/>
    </row>
    <row r="575" spans="1:10" s="349" customFormat="1" ht="20.25" customHeight="1">
      <c r="A575" s="348"/>
      <c r="C575" s="359" t="s">
        <v>1144</v>
      </c>
      <c r="D575" s="360"/>
      <c r="E575" s="361"/>
      <c r="F575" s="362"/>
      <c r="G575" s="362"/>
      <c r="H575" s="361"/>
      <c r="I575" s="258"/>
      <c r="J575" s="301"/>
    </row>
    <row r="576" spans="1:10" ht="31.5" customHeight="1">
      <c r="A576" s="261"/>
      <c r="C576" s="353" t="s">
        <v>1377</v>
      </c>
      <c r="D576" s="354">
        <v>3873258725</v>
      </c>
      <c r="E576" s="354">
        <v>906981692</v>
      </c>
      <c r="F576" s="354">
        <v>3654951496</v>
      </c>
      <c r="G576" s="354">
        <v>29317642</v>
      </c>
      <c r="H576" s="354">
        <f>SUM(D576:G576)</f>
        <v>8464509555</v>
      </c>
      <c r="I576" s="239">
        <f>H576+'[2]TS'!H40</f>
        <v>1158351444</v>
      </c>
      <c r="J576" s="218"/>
    </row>
    <row r="577" spans="1:10" ht="30.75" customHeight="1">
      <c r="A577" s="261"/>
      <c r="C577" s="356" t="s">
        <v>1145</v>
      </c>
      <c r="D577" s="331">
        <v>67657335</v>
      </c>
      <c r="E577" s="331">
        <f>25117587+25889359</f>
        <v>51006946</v>
      </c>
      <c r="F577" s="331">
        <v>140734366</v>
      </c>
      <c r="G577" s="331">
        <v>2093901</v>
      </c>
      <c r="H577" s="331">
        <f aca="true" t="shared" si="1" ref="H577:H582">SUM(D577:G577)</f>
        <v>261492548</v>
      </c>
      <c r="J577" s="218"/>
    </row>
    <row r="578" spans="1:10" ht="19.5" customHeight="1" hidden="1">
      <c r="A578" s="261"/>
      <c r="C578" s="355" t="s">
        <v>1139</v>
      </c>
      <c r="D578" s="331">
        <v>0</v>
      </c>
      <c r="E578" s="331">
        <v>0</v>
      </c>
      <c r="F578" s="331">
        <v>0</v>
      </c>
      <c r="G578" s="331">
        <v>0</v>
      </c>
      <c r="H578" s="331">
        <f t="shared" si="1"/>
        <v>0</v>
      </c>
      <c r="J578" s="218"/>
    </row>
    <row r="579" spans="1:10" ht="19.5" customHeight="1" hidden="1">
      <c r="A579" s="261"/>
      <c r="C579" s="355" t="s">
        <v>1140</v>
      </c>
      <c r="D579" s="331">
        <v>0</v>
      </c>
      <c r="E579" s="331">
        <v>0</v>
      </c>
      <c r="F579" s="331">
        <v>0</v>
      </c>
      <c r="G579" s="331">
        <v>0</v>
      </c>
      <c r="H579" s="331">
        <f t="shared" si="1"/>
        <v>0</v>
      </c>
      <c r="I579" s="258"/>
      <c r="J579" s="218"/>
    </row>
    <row r="580" spans="1:10" ht="19.5" customHeight="1">
      <c r="A580" s="261"/>
      <c r="C580" s="355" t="s">
        <v>1142</v>
      </c>
      <c r="D580" s="331"/>
      <c r="E580" s="331">
        <f>-(336540160-302886142)</f>
        <v>-33654018</v>
      </c>
      <c r="F580" s="331">
        <f>-(264682000-0)</f>
        <v>-264682000</v>
      </c>
      <c r="G580" s="331">
        <v>0</v>
      </c>
      <c r="H580" s="331">
        <f t="shared" si="1"/>
        <v>-298336018</v>
      </c>
      <c r="I580" s="258"/>
      <c r="J580" s="218"/>
    </row>
    <row r="581" spans="1:10" ht="19.5" customHeight="1" hidden="1">
      <c r="A581" s="261"/>
      <c r="C581" s="355" t="s">
        <v>1146</v>
      </c>
      <c r="D581" s="331">
        <v>0</v>
      </c>
      <c r="E581" s="331">
        <v>0</v>
      </c>
      <c r="F581" s="331">
        <v>0</v>
      </c>
      <c r="G581" s="331">
        <v>0</v>
      </c>
      <c r="H581" s="331">
        <f t="shared" si="1"/>
        <v>0</v>
      </c>
      <c r="I581" s="258"/>
      <c r="J581" s="218"/>
    </row>
    <row r="582" spans="1:10" ht="19.5" customHeight="1">
      <c r="A582" s="261"/>
      <c r="C582" s="355" t="s">
        <v>1147</v>
      </c>
      <c r="D582" s="331"/>
      <c r="E582" s="331"/>
      <c r="F582" s="331"/>
      <c r="G582" s="331"/>
      <c r="H582" s="331">
        <f t="shared" si="1"/>
        <v>0</v>
      </c>
      <c r="I582" s="258"/>
      <c r="J582" s="218"/>
    </row>
    <row r="583" spans="1:10" ht="31.5" customHeight="1">
      <c r="A583" s="261"/>
      <c r="C583" s="357" t="s">
        <v>1378</v>
      </c>
      <c r="D583" s="358">
        <f>SUM(D576:D582)</f>
        <v>3940916060</v>
      </c>
      <c r="E583" s="358">
        <f>SUM(E576:E582)</f>
        <v>924334620</v>
      </c>
      <c r="F583" s="358">
        <f>SUM(F576:F582)</f>
        <v>3531003862</v>
      </c>
      <c r="G583" s="358">
        <f>SUM(G576:G582)</f>
        <v>31411543</v>
      </c>
      <c r="H583" s="358">
        <f>SUM(D583:G583)</f>
        <v>8427666085</v>
      </c>
      <c r="I583" s="239">
        <f>H583+'[2]TS'!G40</f>
        <v>1125626078</v>
      </c>
      <c r="J583" s="218"/>
    </row>
    <row r="584" spans="1:10" s="349" customFormat="1" ht="19.5" customHeight="1">
      <c r="A584" s="348"/>
      <c r="C584" s="766" t="s">
        <v>1148</v>
      </c>
      <c r="D584" s="766"/>
      <c r="E584" s="351"/>
      <c r="F584" s="352"/>
      <c r="G584" s="352"/>
      <c r="H584" s="351"/>
      <c r="I584" s="335"/>
      <c r="J584" s="301"/>
    </row>
    <row r="585" spans="1:10" ht="33" customHeight="1">
      <c r="A585" s="261"/>
      <c r="C585" s="353" t="s">
        <v>1377</v>
      </c>
      <c r="D585" s="354">
        <f>D567-D576</f>
        <v>5114919385</v>
      </c>
      <c r="E585" s="354">
        <f>E567-E576</f>
        <v>628599506</v>
      </c>
      <c r="F585" s="354">
        <f>F567-F576</f>
        <v>2348244766</v>
      </c>
      <c r="G585" s="354">
        <f>G567-G576</f>
        <v>28734928</v>
      </c>
      <c r="H585" s="354">
        <f>SUM(D585:G585)</f>
        <v>8120498585</v>
      </c>
      <c r="I585" s="239">
        <f>H585-'[2]TS'!H38</f>
        <v>-3077007291</v>
      </c>
      <c r="J585" s="218"/>
    </row>
    <row r="586" spans="1:10" ht="30" customHeight="1">
      <c r="A586" s="261"/>
      <c r="C586" s="357" t="s">
        <v>1378</v>
      </c>
      <c r="D586" s="358">
        <f>D574-D583</f>
        <v>5047262050</v>
      </c>
      <c r="E586" s="358">
        <f>E574-E583</f>
        <v>417578994</v>
      </c>
      <c r="F586" s="358">
        <f>F574-F583</f>
        <v>3035321617</v>
      </c>
      <c r="G586" s="358">
        <f>G574-G583</f>
        <v>26641027</v>
      </c>
      <c r="H586" s="358">
        <f>SUM(D586:G586)</f>
        <v>8526803688</v>
      </c>
      <c r="I586" s="239">
        <f>H586-'[2]TS'!G38</f>
        <v>943228915</v>
      </c>
      <c r="J586" s="218"/>
    </row>
    <row r="587" spans="1:9" ht="19.5" customHeight="1" hidden="1">
      <c r="A587" s="241"/>
      <c r="B587" s="364"/>
      <c r="C587" s="365" t="s">
        <v>1149</v>
      </c>
      <c r="D587" s="365"/>
      <c r="E587" s="365"/>
      <c r="F587" s="236"/>
      <c r="G587" s="236"/>
      <c r="H587" s="236"/>
      <c r="I587" s="258"/>
    </row>
    <row r="588" spans="1:9" ht="19.5" customHeight="1" hidden="1">
      <c r="A588" s="241"/>
      <c r="B588" s="364"/>
      <c r="C588" s="365" t="s">
        <v>1150</v>
      </c>
      <c r="D588" s="365"/>
      <c r="E588" s="365"/>
      <c r="F588" s="236"/>
      <c r="G588" s="236"/>
      <c r="H588" s="236"/>
      <c r="I588" s="258"/>
    </row>
    <row r="589" spans="1:9" ht="19.5" customHeight="1" hidden="1">
      <c r="A589" s="241"/>
      <c r="B589" s="364"/>
      <c r="C589" s="365" t="s">
        <v>1151</v>
      </c>
      <c r="D589" s="365"/>
      <c r="E589" s="365"/>
      <c r="F589" s="236"/>
      <c r="G589" s="236"/>
      <c r="H589" s="236"/>
      <c r="I589" s="258"/>
    </row>
    <row r="590" spans="1:9" ht="19.5" customHeight="1" hidden="1">
      <c r="A590" s="241"/>
      <c r="B590" s="364"/>
      <c r="C590" s="365" t="s">
        <v>1152</v>
      </c>
      <c r="D590" s="365"/>
      <c r="E590" s="365"/>
      <c r="F590" s="236"/>
      <c r="G590" s="236"/>
      <c r="H590" s="236"/>
      <c r="I590" s="258"/>
    </row>
    <row r="591" spans="1:9" ht="19.5" customHeight="1" hidden="1">
      <c r="A591" s="241"/>
      <c r="B591" s="364"/>
      <c r="C591" s="365" t="s">
        <v>1153</v>
      </c>
      <c r="D591" s="365"/>
      <c r="E591" s="365"/>
      <c r="F591" s="236"/>
      <c r="G591" s="236"/>
      <c r="H591" s="236"/>
      <c r="I591" s="258"/>
    </row>
    <row r="592" spans="1:9" ht="4.5" customHeight="1">
      <c r="A592" s="241"/>
      <c r="B592" s="364"/>
      <c r="C592" s="365"/>
      <c r="D592" s="365"/>
      <c r="E592" s="365"/>
      <c r="F592" s="236"/>
      <c r="G592" s="236"/>
      <c r="H592" s="236"/>
      <c r="I592" s="258"/>
    </row>
    <row r="593" spans="1:9" ht="21.75" customHeight="1" hidden="1">
      <c r="A593" s="241"/>
      <c r="B593" s="246">
        <f>'[2]TS'!F41</f>
        <v>0</v>
      </c>
      <c r="C593" s="243" t="s">
        <v>1154</v>
      </c>
      <c r="D593" s="243"/>
      <c r="E593" s="243"/>
      <c r="H593" s="257"/>
      <c r="I593" s="258"/>
    </row>
    <row r="594" spans="2:10" s="342" customFormat="1" ht="34.5" customHeight="1" hidden="1">
      <c r="B594" s="366"/>
      <c r="C594" s="367" t="s">
        <v>1066</v>
      </c>
      <c r="D594" s="368" t="s">
        <v>1128</v>
      </c>
      <c r="E594" s="369" t="s">
        <v>1155</v>
      </c>
      <c r="F594" s="369" t="s">
        <v>1134</v>
      </c>
      <c r="G594" s="369" t="s">
        <v>1135</v>
      </c>
      <c r="H594" s="369" t="s">
        <v>1008</v>
      </c>
      <c r="I594" s="346"/>
      <c r="J594" s="347"/>
    </row>
    <row r="595" spans="1:10" s="349" customFormat="1" ht="19.5" customHeight="1" hidden="1">
      <c r="A595" s="348"/>
      <c r="B595" s="370"/>
      <c r="C595" s="371" t="s">
        <v>1156</v>
      </c>
      <c r="D595" s="372"/>
      <c r="E595" s="373"/>
      <c r="F595" s="374"/>
      <c r="G595" s="374"/>
      <c r="H595" s="373"/>
      <c r="I595" s="258"/>
      <c r="J595" s="301"/>
    </row>
    <row r="596" spans="1:10" ht="19.5" customHeight="1" hidden="1">
      <c r="A596" s="261"/>
      <c r="B596" s="262"/>
      <c r="C596" s="375" t="s">
        <v>1157</v>
      </c>
      <c r="D596" s="376">
        <v>0</v>
      </c>
      <c r="E596" s="376">
        <v>0</v>
      </c>
      <c r="F596" s="376">
        <v>0</v>
      </c>
      <c r="G596" s="376">
        <v>0</v>
      </c>
      <c r="H596" s="376">
        <f aca="true" t="shared" si="2" ref="H596:H602">SUM(D596:G596)</f>
        <v>0</v>
      </c>
      <c r="J596" s="218"/>
    </row>
    <row r="597" spans="1:10" ht="19.5" customHeight="1" hidden="1">
      <c r="A597" s="261"/>
      <c r="B597" s="262"/>
      <c r="C597" s="377" t="s">
        <v>1158</v>
      </c>
      <c r="D597" s="378">
        <v>0</v>
      </c>
      <c r="E597" s="378">
        <v>0</v>
      </c>
      <c r="F597" s="378">
        <v>0</v>
      </c>
      <c r="G597" s="378">
        <v>0</v>
      </c>
      <c r="H597" s="378">
        <f t="shared" si="2"/>
        <v>0</v>
      </c>
      <c r="I597" s="258"/>
      <c r="J597" s="218"/>
    </row>
    <row r="598" spans="1:10" ht="19.5" customHeight="1" hidden="1">
      <c r="A598" s="261"/>
      <c r="B598" s="262"/>
      <c r="C598" s="377" t="s">
        <v>1159</v>
      </c>
      <c r="D598" s="378">
        <v>0</v>
      </c>
      <c r="E598" s="378">
        <v>0</v>
      </c>
      <c r="F598" s="378">
        <v>0</v>
      </c>
      <c r="G598" s="378">
        <v>0</v>
      </c>
      <c r="H598" s="378">
        <f t="shared" si="2"/>
        <v>0</v>
      </c>
      <c r="I598" s="258"/>
      <c r="J598" s="218"/>
    </row>
    <row r="599" spans="1:10" ht="19.5" customHeight="1" hidden="1">
      <c r="A599" s="261"/>
      <c r="B599" s="262"/>
      <c r="C599" s="377" t="s">
        <v>1139</v>
      </c>
      <c r="D599" s="378">
        <v>0</v>
      </c>
      <c r="E599" s="378">
        <v>0</v>
      </c>
      <c r="F599" s="378">
        <v>0</v>
      </c>
      <c r="G599" s="378">
        <v>0</v>
      </c>
      <c r="H599" s="378">
        <f t="shared" si="2"/>
        <v>0</v>
      </c>
      <c r="I599" s="258"/>
      <c r="J599" s="218"/>
    </row>
    <row r="600" spans="1:10" ht="19.5" customHeight="1" hidden="1">
      <c r="A600" s="261"/>
      <c r="B600" s="262"/>
      <c r="C600" s="377" t="s">
        <v>1160</v>
      </c>
      <c r="D600" s="378">
        <v>0</v>
      </c>
      <c r="E600" s="378">
        <v>0</v>
      </c>
      <c r="F600" s="378">
        <v>0</v>
      </c>
      <c r="G600" s="378">
        <v>0</v>
      </c>
      <c r="H600" s="378">
        <f t="shared" si="2"/>
        <v>0</v>
      </c>
      <c r="I600" s="258" t="s">
        <v>1141</v>
      </c>
      <c r="J600" s="218"/>
    </row>
    <row r="601" spans="1:10" ht="19.5" customHeight="1" hidden="1">
      <c r="A601" s="261"/>
      <c r="B601" s="262"/>
      <c r="C601" s="377" t="s">
        <v>1146</v>
      </c>
      <c r="D601" s="378">
        <v>0</v>
      </c>
      <c r="E601" s="378">
        <v>0</v>
      </c>
      <c r="F601" s="378">
        <v>0</v>
      </c>
      <c r="G601" s="378">
        <v>0</v>
      </c>
      <c r="H601" s="378">
        <f t="shared" si="2"/>
        <v>0</v>
      </c>
      <c r="I601" s="258" t="s">
        <v>1141</v>
      </c>
      <c r="J601" s="218"/>
    </row>
    <row r="602" spans="1:10" ht="19.5" customHeight="1" hidden="1">
      <c r="A602" s="261"/>
      <c r="B602" s="262"/>
      <c r="C602" s="379" t="s">
        <v>1161</v>
      </c>
      <c r="D602" s="380">
        <f>SUM(D596:D601)</f>
        <v>0</v>
      </c>
      <c r="E602" s="380">
        <f>SUM(E596:E601)</f>
        <v>0</v>
      </c>
      <c r="F602" s="380">
        <f>SUM(F596:F601)</f>
        <v>0</v>
      </c>
      <c r="G602" s="380">
        <f>SUM(G596:G601)</f>
        <v>0</v>
      </c>
      <c r="H602" s="380">
        <f t="shared" si="2"/>
        <v>0</v>
      </c>
      <c r="I602" s="239">
        <f>H602-'[2]TS'!G42</f>
        <v>0</v>
      </c>
      <c r="J602" s="218"/>
    </row>
    <row r="603" spans="1:10" s="349" customFormat="1" ht="19.5" customHeight="1" hidden="1">
      <c r="A603" s="348"/>
      <c r="B603" s="370"/>
      <c r="C603" s="381" t="s">
        <v>1144</v>
      </c>
      <c r="D603" s="382"/>
      <c r="E603" s="383"/>
      <c r="F603" s="384"/>
      <c r="G603" s="384"/>
      <c r="H603" s="383"/>
      <c r="I603" s="258"/>
      <c r="J603" s="301"/>
    </row>
    <row r="604" spans="1:10" ht="19.5" customHeight="1" hidden="1">
      <c r="A604" s="261"/>
      <c r="B604" s="262"/>
      <c r="C604" s="375" t="s">
        <v>1157</v>
      </c>
      <c r="D604" s="385">
        <v>0</v>
      </c>
      <c r="E604" s="385">
        <v>0</v>
      </c>
      <c r="F604" s="385">
        <v>0</v>
      </c>
      <c r="G604" s="385">
        <v>0</v>
      </c>
      <c r="H604" s="385">
        <f aca="true" t="shared" si="3" ref="H604:H610">SUM(D604:G604)</f>
        <v>0</v>
      </c>
      <c r="I604" s="239">
        <f>H604+'[2]TS'!H43</f>
        <v>0</v>
      </c>
      <c r="J604" s="218"/>
    </row>
    <row r="605" spans="1:10" ht="19.5" customHeight="1" hidden="1">
      <c r="A605" s="261"/>
      <c r="B605" s="262"/>
      <c r="C605" s="377" t="s">
        <v>1162</v>
      </c>
      <c r="D605" s="378">
        <v>0</v>
      </c>
      <c r="E605" s="378">
        <v>0</v>
      </c>
      <c r="F605" s="378">
        <v>0</v>
      </c>
      <c r="G605" s="378">
        <v>0</v>
      </c>
      <c r="H605" s="378">
        <f t="shared" si="3"/>
        <v>0</v>
      </c>
      <c r="I605" s="258"/>
      <c r="J605" s="218"/>
    </row>
    <row r="606" spans="1:10" ht="19.5" customHeight="1" hidden="1">
      <c r="A606" s="261"/>
      <c r="B606" s="262"/>
      <c r="C606" s="377" t="s">
        <v>1159</v>
      </c>
      <c r="D606" s="378">
        <v>0</v>
      </c>
      <c r="E606" s="378">
        <v>0</v>
      </c>
      <c r="F606" s="378">
        <v>0</v>
      </c>
      <c r="G606" s="378">
        <v>0</v>
      </c>
      <c r="H606" s="378">
        <f t="shared" si="3"/>
        <v>0</v>
      </c>
      <c r="I606" s="258"/>
      <c r="J606" s="218"/>
    </row>
    <row r="607" spans="1:10" ht="19.5" customHeight="1" hidden="1">
      <c r="A607" s="261"/>
      <c r="B607" s="262"/>
      <c r="C607" s="377" t="s">
        <v>1139</v>
      </c>
      <c r="D607" s="378">
        <v>0</v>
      </c>
      <c r="E607" s="378">
        <v>0</v>
      </c>
      <c r="F607" s="378">
        <v>0</v>
      </c>
      <c r="G607" s="378">
        <v>0</v>
      </c>
      <c r="H607" s="378">
        <f t="shared" si="3"/>
        <v>0</v>
      </c>
      <c r="I607" s="258"/>
      <c r="J607" s="218"/>
    </row>
    <row r="608" spans="1:10" ht="19.5" customHeight="1" hidden="1">
      <c r="A608" s="261"/>
      <c r="B608" s="262"/>
      <c r="C608" s="377" t="s">
        <v>1160</v>
      </c>
      <c r="D608" s="378">
        <v>0</v>
      </c>
      <c r="E608" s="378">
        <v>0</v>
      </c>
      <c r="F608" s="378">
        <v>0</v>
      </c>
      <c r="G608" s="378">
        <v>0</v>
      </c>
      <c r="H608" s="378">
        <f t="shared" si="3"/>
        <v>0</v>
      </c>
      <c r="I608" s="258" t="s">
        <v>1141</v>
      </c>
      <c r="J608" s="218"/>
    </row>
    <row r="609" spans="1:10" ht="19.5" customHeight="1" hidden="1">
      <c r="A609" s="261"/>
      <c r="B609" s="262"/>
      <c r="C609" s="377" t="s">
        <v>1146</v>
      </c>
      <c r="D609" s="378">
        <v>0</v>
      </c>
      <c r="E609" s="378">
        <v>0</v>
      </c>
      <c r="F609" s="378">
        <v>0</v>
      </c>
      <c r="G609" s="378">
        <v>0</v>
      </c>
      <c r="H609" s="378">
        <f t="shared" si="3"/>
        <v>0</v>
      </c>
      <c r="I609" s="258" t="s">
        <v>1141</v>
      </c>
      <c r="J609" s="218"/>
    </row>
    <row r="610" spans="1:10" ht="19.5" customHeight="1" hidden="1">
      <c r="A610" s="261"/>
      <c r="B610" s="262"/>
      <c r="C610" s="379" t="s">
        <v>1161</v>
      </c>
      <c r="D610" s="380">
        <f>SUM(D604:D609)</f>
        <v>0</v>
      </c>
      <c r="E610" s="380">
        <f>SUM(E604:E609)</f>
        <v>0</v>
      </c>
      <c r="F610" s="380">
        <f>SUM(F604:F609)</f>
        <v>0</v>
      </c>
      <c r="G610" s="380">
        <f>SUM(G604:G609)</f>
        <v>0</v>
      </c>
      <c r="H610" s="380">
        <f t="shared" si="3"/>
        <v>0</v>
      </c>
      <c r="I610" s="239">
        <f>H610+'[2]TS'!G43</f>
        <v>0</v>
      </c>
      <c r="J610" s="218"/>
    </row>
    <row r="611" spans="1:10" s="349" customFormat="1" ht="19.5" customHeight="1" hidden="1">
      <c r="A611" s="348"/>
      <c r="B611" s="370"/>
      <c r="C611" s="381" t="s">
        <v>1163</v>
      </c>
      <c r="D611" s="382"/>
      <c r="E611" s="383"/>
      <c r="F611" s="384"/>
      <c r="G611" s="384"/>
      <c r="H611" s="383"/>
      <c r="I611" s="335"/>
      <c r="J611" s="301"/>
    </row>
    <row r="612" spans="1:10" ht="19.5" customHeight="1" hidden="1">
      <c r="A612" s="261"/>
      <c r="B612" s="262"/>
      <c r="C612" s="375" t="s">
        <v>1164</v>
      </c>
      <c r="D612" s="385">
        <v>0</v>
      </c>
      <c r="E612" s="385">
        <v>0</v>
      </c>
      <c r="F612" s="385">
        <v>0</v>
      </c>
      <c r="G612" s="385">
        <v>0</v>
      </c>
      <c r="H612" s="385">
        <f>SUM(D612:G612)</f>
        <v>0</v>
      </c>
      <c r="I612" s="239">
        <f>H612-'[2]TS'!H41</f>
        <v>0</v>
      </c>
      <c r="J612" s="218"/>
    </row>
    <row r="613" spans="1:10" ht="19.5" customHeight="1" hidden="1">
      <c r="A613" s="261"/>
      <c r="B613" s="262"/>
      <c r="C613" s="379" t="s">
        <v>1165</v>
      </c>
      <c r="D613" s="380">
        <v>0</v>
      </c>
      <c r="E613" s="380">
        <v>0</v>
      </c>
      <c r="F613" s="380">
        <v>0</v>
      </c>
      <c r="G613" s="380">
        <v>0</v>
      </c>
      <c r="H613" s="380">
        <f>SUM(D613:G613)</f>
        <v>0</v>
      </c>
      <c r="I613" s="239">
        <f>H613-'[2]TS'!G41</f>
        <v>0</v>
      </c>
      <c r="J613" s="218"/>
    </row>
    <row r="614" spans="1:9" ht="19.5" customHeight="1" hidden="1">
      <c r="A614" s="241"/>
      <c r="B614" s="364"/>
      <c r="C614" s="365" t="s">
        <v>1166</v>
      </c>
      <c r="D614" s="365"/>
      <c r="E614" s="365"/>
      <c r="F614" s="236"/>
      <c r="G614" s="236"/>
      <c r="H614" s="236"/>
      <c r="I614" s="258"/>
    </row>
    <row r="615" spans="1:9" ht="19.5" customHeight="1" hidden="1">
      <c r="A615" s="241"/>
      <c r="B615" s="364"/>
      <c r="C615" s="365" t="s">
        <v>1167</v>
      </c>
      <c r="D615" s="365"/>
      <c r="E615" s="365"/>
      <c r="F615" s="236"/>
      <c r="G615" s="236"/>
      <c r="H615" s="236"/>
      <c r="I615" s="258"/>
    </row>
    <row r="616" spans="1:9" ht="19.5" customHeight="1" hidden="1">
      <c r="A616" s="241"/>
      <c r="B616" s="364"/>
      <c r="C616" s="365" t="s">
        <v>1168</v>
      </c>
      <c r="D616" s="365"/>
      <c r="E616" s="365"/>
      <c r="F616" s="236"/>
      <c r="G616" s="236"/>
      <c r="H616" s="236"/>
      <c r="I616" s="258"/>
    </row>
    <row r="617" spans="1:9" ht="4.5" customHeight="1" hidden="1">
      <c r="A617" s="241"/>
      <c r="B617" s="364"/>
      <c r="C617" s="365"/>
      <c r="D617" s="365"/>
      <c r="E617" s="365"/>
      <c r="F617" s="236"/>
      <c r="G617" s="236"/>
      <c r="H617" s="236"/>
      <c r="I617" s="258"/>
    </row>
    <row r="618" spans="1:9" ht="20.25" customHeight="1">
      <c r="A618" s="241"/>
      <c r="B618" s="246" t="s">
        <v>1169</v>
      </c>
      <c r="C618" s="243" t="s">
        <v>1170</v>
      </c>
      <c r="D618" s="243"/>
      <c r="E618" s="243"/>
      <c r="H618" s="257"/>
      <c r="I618" s="258"/>
    </row>
    <row r="619" spans="1:9" ht="3" customHeight="1">
      <c r="A619" s="241"/>
      <c r="B619" s="246"/>
      <c r="C619" s="243"/>
      <c r="D619" s="243"/>
      <c r="E619" s="243"/>
      <c r="H619" s="257"/>
      <c r="I619" s="258"/>
    </row>
    <row r="620" spans="3:10" s="342" customFormat="1" ht="36.75" customHeight="1">
      <c r="C620" s="343" t="s">
        <v>1066</v>
      </c>
      <c r="D620" s="345"/>
      <c r="E620" s="344" t="s">
        <v>1195</v>
      </c>
      <c r="F620" s="345" t="s">
        <v>1171</v>
      </c>
      <c r="G620" s="345" t="s">
        <v>1196</v>
      </c>
      <c r="H620" s="345" t="s">
        <v>1008</v>
      </c>
      <c r="I620" s="346"/>
      <c r="J620" s="347"/>
    </row>
    <row r="621" spans="1:10" s="349" customFormat="1" ht="19.5" customHeight="1">
      <c r="A621" s="348"/>
      <c r="C621" s="363" t="s">
        <v>1172</v>
      </c>
      <c r="D621" s="351"/>
      <c r="E621" s="350"/>
      <c r="F621" s="351"/>
      <c r="G621" s="352"/>
      <c r="H621" s="351"/>
      <c r="I621" s="386"/>
      <c r="J621" s="301"/>
    </row>
    <row r="622" spans="1:10" ht="19.5" customHeight="1">
      <c r="A622" s="261"/>
      <c r="B622" s="240"/>
      <c r="C622" s="353" t="s">
        <v>1377</v>
      </c>
      <c r="D622" s="331"/>
      <c r="E622" s="331">
        <v>333333333</v>
      </c>
      <c r="F622" s="331">
        <v>6837776431</v>
      </c>
      <c r="G622" s="331">
        <v>38500000</v>
      </c>
      <c r="H622" s="331">
        <f>SUM(E622:G622)</f>
        <v>7209609764</v>
      </c>
      <c r="I622" s="239">
        <f>H622-'[2]TS'!H45</f>
        <v>7209609764</v>
      </c>
      <c r="J622" s="218"/>
    </row>
    <row r="623" spans="1:10" ht="19.5" customHeight="1">
      <c r="A623" s="261"/>
      <c r="B623" s="240"/>
      <c r="C623" s="387" t="s">
        <v>1137</v>
      </c>
      <c r="D623" s="331"/>
      <c r="E623" s="331">
        <v>60000000</v>
      </c>
      <c r="F623" s="331"/>
      <c r="G623" s="331"/>
      <c r="H623" s="331">
        <f aca="true" t="shared" si="4" ref="H623:H628">SUM(E623:G623)</f>
        <v>60000000</v>
      </c>
      <c r="I623" s="258"/>
      <c r="J623" s="218"/>
    </row>
    <row r="624" spans="1:10" ht="19.5" customHeight="1" hidden="1">
      <c r="A624" s="261"/>
      <c r="B624" s="240"/>
      <c r="C624" s="387" t="s">
        <v>1173</v>
      </c>
      <c r="D624" s="331"/>
      <c r="E624" s="331"/>
      <c r="F624" s="331"/>
      <c r="G624" s="331"/>
      <c r="H624" s="331">
        <f t="shared" si="4"/>
        <v>0</v>
      </c>
      <c r="I624" s="258"/>
      <c r="J624" s="218"/>
    </row>
    <row r="625" spans="1:10" ht="19.5" customHeight="1" hidden="1">
      <c r="A625" s="261"/>
      <c r="B625" s="240"/>
      <c r="C625" s="387" t="s">
        <v>1174</v>
      </c>
      <c r="D625" s="331"/>
      <c r="E625" s="331"/>
      <c r="F625" s="331"/>
      <c r="G625" s="331"/>
      <c r="H625" s="331">
        <f t="shared" si="4"/>
        <v>0</v>
      </c>
      <c r="I625" s="258"/>
      <c r="J625" s="218"/>
    </row>
    <row r="626" spans="1:10" ht="19.5" customHeight="1">
      <c r="A626" s="261"/>
      <c r="B626" s="240"/>
      <c r="C626" s="387" t="s">
        <v>1175</v>
      </c>
      <c r="D626" s="331"/>
      <c r="E626" s="331"/>
      <c r="F626" s="331"/>
      <c r="G626" s="331"/>
      <c r="H626" s="331">
        <f t="shared" si="4"/>
        <v>0</v>
      </c>
      <c r="I626" s="258"/>
      <c r="J626" s="218"/>
    </row>
    <row r="627" spans="1:10" ht="19.5" customHeight="1" hidden="1">
      <c r="A627" s="261"/>
      <c r="B627" s="240"/>
      <c r="C627" s="387" t="s">
        <v>1142</v>
      </c>
      <c r="D627" s="331"/>
      <c r="E627" s="331"/>
      <c r="F627" s="331">
        <v>0</v>
      </c>
      <c r="G627" s="331">
        <v>0</v>
      </c>
      <c r="H627" s="331">
        <f t="shared" si="4"/>
        <v>0</v>
      </c>
      <c r="I627" s="258" t="s">
        <v>1141</v>
      </c>
      <c r="J627" s="218"/>
    </row>
    <row r="628" spans="1:10" ht="19.5" customHeight="1" hidden="1">
      <c r="A628" s="261"/>
      <c r="B628" s="240"/>
      <c r="C628" s="387" t="s">
        <v>1146</v>
      </c>
      <c r="D628" s="331"/>
      <c r="E628" s="331"/>
      <c r="F628" s="331">
        <v>0</v>
      </c>
      <c r="G628" s="331">
        <v>0</v>
      </c>
      <c r="H628" s="331">
        <f t="shared" si="4"/>
        <v>0</v>
      </c>
      <c r="I628" s="258" t="s">
        <v>1141</v>
      </c>
      <c r="J628" s="218"/>
    </row>
    <row r="629" spans="1:10" ht="19.5" customHeight="1">
      <c r="A629" s="388"/>
      <c r="B629" s="240"/>
      <c r="C629" s="357" t="s">
        <v>1378</v>
      </c>
      <c r="D629" s="331"/>
      <c r="E629" s="331">
        <f>SUM(E622:E628)</f>
        <v>393333333</v>
      </c>
      <c r="F629" s="331">
        <f>SUM(F622:F628)</f>
        <v>6837776431</v>
      </c>
      <c r="G629" s="331">
        <f>SUM(G622:G628)</f>
        <v>38500000</v>
      </c>
      <c r="H629" s="331">
        <f>SUM(H622:H628)</f>
        <v>7269609764</v>
      </c>
      <c r="I629" s="239">
        <f>H629-'[2]TS'!G45</f>
        <v>5037767452</v>
      </c>
      <c r="J629" s="218"/>
    </row>
    <row r="630" spans="1:10" s="349" customFormat="1" ht="19.5" customHeight="1">
      <c r="A630" s="348"/>
      <c r="C630" s="363" t="s">
        <v>1144</v>
      </c>
      <c r="D630" s="363"/>
      <c r="E630" s="350"/>
      <c r="F630" s="351"/>
      <c r="G630" s="352"/>
      <c r="H630" s="351"/>
      <c r="I630" s="258"/>
      <c r="J630" s="301"/>
    </row>
    <row r="631" spans="1:10" ht="17.25" customHeight="1">
      <c r="A631" s="261"/>
      <c r="B631" s="240"/>
      <c r="C631" s="353" t="s">
        <v>1377</v>
      </c>
      <c r="D631" s="389"/>
      <c r="E631" s="331">
        <v>55555554</v>
      </c>
      <c r="F631" s="331">
        <v>65761202</v>
      </c>
      <c r="G631" s="331">
        <v>15433330</v>
      </c>
      <c r="H631" s="331">
        <f>SUM(E631:G631)</f>
        <v>136750086</v>
      </c>
      <c r="I631" s="239">
        <f>H631-'[2]TS'!H46</f>
        <v>136750086</v>
      </c>
      <c r="J631" s="218"/>
    </row>
    <row r="632" spans="1:10" ht="16.5" customHeight="1">
      <c r="A632" s="261"/>
      <c r="B632" s="240"/>
      <c r="C632" s="387" t="s">
        <v>1145</v>
      </c>
      <c r="D632" s="387"/>
      <c r="E632" s="331">
        <v>29444444</v>
      </c>
      <c r="F632" s="331">
        <v>22072986</v>
      </c>
      <c r="G632" s="331">
        <v>3208332</v>
      </c>
      <c r="H632" s="331">
        <f>SUM(E632:G632)</f>
        <v>54725762</v>
      </c>
      <c r="I632" s="258"/>
      <c r="J632" s="218"/>
    </row>
    <row r="633" spans="1:10" ht="18" customHeight="1" hidden="1">
      <c r="A633" s="261"/>
      <c r="B633" s="240"/>
      <c r="C633" s="387" t="s">
        <v>1139</v>
      </c>
      <c r="D633" s="387"/>
      <c r="E633" s="331"/>
      <c r="F633" s="331">
        <v>0</v>
      </c>
      <c r="G633" s="331">
        <v>0</v>
      </c>
      <c r="H633" s="331">
        <f>SUM(E633:G633)</f>
        <v>0</v>
      </c>
      <c r="I633" s="258"/>
      <c r="J633" s="218"/>
    </row>
    <row r="634" spans="1:10" ht="18" customHeight="1" hidden="1">
      <c r="A634" s="261"/>
      <c r="B634" s="240"/>
      <c r="C634" s="387" t="s">
        <v>1142</v>
      </c>
      <c r="D634" s="387"/>
      <c r="E634" s="331"/>
      <c r="F634" s="331">
        <v>0</v>
      </c>
      <c r="G634" s="331">
        <v>0</v>
      </c>
      <c r="H634" s="331">
        <f>SUM(E634:G634)</f>
        <v>0</v>
      </c>
      <c r="I634" s="258" t="s">
        <v>1141</v>
      </c>
      <c r="J634" s="218"/>
    </row>
    <row r="635" spans="1:10" ht="18" customHeight="1" hidden="1">
      <c r="A635" s="261"/>
      <c r="B635" s="240"/>
      <c r="C635" s="387" t="s">
        <v>1146</v>
      </c>
      <c r="D635" s="387"/>
      <c r="E635" s="331"/>
      <c r="F635" s="331">
        <v>0</v>
      </c>
      <c r="G635" s="331">
        <v>0</v>
      </c>
      <c r="H635" s="331">
        <f>SUM(E635:G635)</f>
        <v>0</v>
      </c>
      <c r="I635" s="258" t="s">
        <v>1141</v>
      </c>
      <c r="J635" s="218"/>
    </row>
    <row r="636" spans="1:10" ht="18" customHeight="1">
      <c r="A636" s="261"/>
      <c r="B636" s="240"/>
      <c r="C636" s="357" t="s">
        <v>1378</v>
      </c>
      <c r="D636" s="390"/>
      <c r="E636" s="316">
        <f>SUM(E631:E635)</f>
        <v>84999998</v>
      </c>
      <c r="F636" s="316">
        <f>SUM(F631:F635)</f>
        <v>87834188</v>
      </c>
      <c r="G636" s="316">
        <f>SUM(G631:G635)</f>
        <v>18641662</v>
      </c>
      <c r="H636" s="316">
        <f>SUM(H631:H635)</f>
        <v>191475848</v>
      </c>
      <c r="I636" s="239">
        <f>H636-'[2]TS'!G46</f>
        <v>191475848</v>
      </c>
      <c r="J636" s="218"/>
    </row>
    <row r="637" spans="1:10" s="349" customFormat="1" ht="19.5" customHeight="1">
      <c r="A637" s="348"/>
      <c r="C637" s="363" t="s">
        <v>1176</v>
      </c>
      <c r="D637" s="363"/>
      <c r="E637" s="350"/>
      <c r="F637" s="351"/>
      <c r="G637" s="352"/>
      <c r="H637" s="351"/>
      <c r="I637" s="335"/>
      <c r="J637" s="301"/>
    </row>
    <row r="638" spans="1:10" ht="19.5" customHeight="1">
      <c r="A638" s="261"/>
      <c r="B638" s="240"/>
      <c r="C638" s="353" t="s">
        <v>1377</v>
      </c>
      <c r="D638" s="389"/>
      <c r="E638" s="331">
        <f>E622-E631</f>
        <v>277777779</v>
      </c>
      <c r="F638" s="331">
        <f>F622-F631</f>
        <v>6772015229</v>
      </c>
      <c r="G638" s="331">
        <f>G622-G631</f>
        <v>23066670</v>
      </c>
      <c r="H638" s="331">
        <f>SUM(E638:G638)</f>
        <v>7072859678</v>
      </c>
      <c r="I638" s="239">
        <f>H638-'[2]TS'!H44</f>
        <v>7072859678</v>
      </c>
      <c r="J638" s="218"/>
    </row>
    <row r="639" spans="1:10" ht="19.5" customHeight="1">
      <c r="A639" s="261"/>
      <c r="B639" s="240"/>
      <c r="C639" s="357" t="s">
        <v>1378</v>
      </c>
      <c r="D639" s="390"/>
      <c r="E639" s="316">
        <f>E629-E636</f>
        <v>308333335</v>
      </c>
      <c r="F639" s="316">
        <f>F629-F636</f>
        <v>6749942243</v>
      </c>
      <c r="G639" s="316">
        <f>G629-G636</f>
        <v>19858338</v>
      </c>
      <c r="H639" s="316">
        <f>SUM(E639:G639)</f>
        <v>7078133916</v>
      </c>
      <c r="I639" s="239">
        <f>H639-'[2]TS'!G44</f>
        <v>4846291604</v>
      </c>
      <c r="J639" s="218"/>
    </row>
    <row r="640" spans="1:9" ht="18" customHeight="1" hidden="1">
      <c r="A640" s="241"/>
      <c r="B640" s="364"/>
      <c r="C640" s="365" t="s">
        <v>1177</v>
      </c>
      <c r="D640" s="365"/>
      <c r="E640" s="365"/>
      <c r="F640" s="236"/>
      <c r="G640" s="236"/>
      <c r="H640" s="236"/>
      <c r="I640" s="258"/>
    </row>
    <row r="641" spans="1:10" ht="120" customHeight="1" hidden="1">
      <c r="A641" s="241"/>
      <c r="B641" s="364"/>
      <c r="C641" s="235"/>
      <c r="D641" s="235"/>
      <c r="E641" s="235"/>
      <c r="F641" s="330"/>
      <c r="G641" s="330"/>
      <c r="H641" s="330"/>
      <c r="I641" s="270"/>
      <c r="J641" s="240"/>
    </row>
    <row r="642" spans="1:10" ht="21.75" customHeight="1">
      <c r="A642" s="241"/>
      <c r="B642" s="334" t="s">
        <v>518</v>
      </c>
      <c r="C642" s="243" t="s">
        <v>1178</v>
      </c>
      <c r="D642" s="243"/>
      <c r="E642" s="243"/>
      <c r="H642" s="257"/>
      <c r="I642" s="335"/>
      <c r="J642" s="240"/>
    </row>
    <row r="643" spans="1:10" ht="19.5" customHeight="1">
      <c r="A643" s="250"/>
      <c r="B643" s="336"/>
      <c r="C643" s="292" t="s">
        <v>996</v>
      </c>
      <c r="D643" s="292"/>
      <c r="E643" s="292"/>
      <c r="F643" s="316"/>
      <c r="G643" s="294" t="str">
        <f>G561</f>
        <v>31/03/2008</v>
      </c>
      <c r="H643" s="295">
        <v>39448</v>
      </c>
      <c r="I643" s="335"/>
      <c r="J643" s="240"/>
    </row>
    <row r="644" spans="1:10" ht="19.5" customHeight="1">
      <c r="A644" s="250"/>
      <c r="B644" s="336"/>
      <c r="C644" s="815" t="s">
        <v>1380</v>
      </c>
      <c r="D644" s="815"/>
      <c r="E644" s="815"/>
      <c r="F644" s="815"/>
      <c r="G644" s="625">
        <v>0</v>
      </c>
      <c r="H644" s="625">
        <v>417040000</v>
      </c>
      <c r="I644" s="335"/>
      <c r="J644" s="240"/>
    </row>
    <row r="645" spans="1:10" ht="19.5" customHeight="1">
      <c r="A645" s="250"/>
      <c r="B645" s="336"/>
      <c r="C645" s="626" t="s">
        <v>1381</v>
      </c>
      <c r="D645" s="339"/>
      <c r="E645" s="339"/>
      <c r="F645" s="331"/>
      <c r="G645" s="625">
        <f>H645+44851625223</f>
        <v>44912243404</v>
      </c>
      <c r="H645" s="625">
        <f>477658181-H644</f>
        <v>60618181</v>
      </c>
      <c r="I645" s="335"/>
      <c r="J645" s="240"/>
    </row>
    <row r="646" spans="1:10" ht="19.5" customHeight="1" thickBot="1">
      <c r="A646" s="261"/>
      <c r="B646" s="275"/>
      <c r="C646" s="309" t="s">
        <v>1008</v>
      </c>
      <c r="D646" s="309"/>
      <c r="E646" s="309"/>
      <c r="F646" s="311"/>
      <c r="G646" s="322">
        <f>SUM(G644:G645)</f>
        <v>44912243404</v>
      </c>
      <c r="H646" s="322">
        <f>SUM(H644:H645)</f>
        <v>477658181</v>
      </c>
      <c r="I646" s="270">
        <f>H646-'[2]TS'!H47</f>
        <v>477658181</v>
      </c>
      <c r="J646" s="240"/>
    </row>
    <row r="647" spans="1:10" ht="33" customHeight="1" hidden="1" thickTop="1">
      <c r="A647" s="261"/>
      <c r="B647" s="275"/>
      <c r="C647" s="770"/>
      <c r="D647" s="770"/>
      <c r="E647" s="770"/>
      <c r="F647" s="770"/>
      <c r="G647" s="770"/>
      <c r="H647" s="770"/>
      <c r="I647" s="270"/>
      <c r="J647" s="240"/>
    </row>
    <row r="648" spans="1:10" ht="5.25" customHeight="1" hidden="1">
      <c r="A648" s="261"/>
      <c r="B648" s="275"/>
      <c r="C648" s="235"/>
      <c r="D648" s="235"/>
      <c r="E648" s="235"/>
      <c r="F648" s="327"/>
      <c r="G648" s="330"/>
      <c r="H648" s="330"/>
      <c r="I648" s="270"/>
      <c r="J648" s="240"/>
    </row>
    <row r="649" spans="1:9" ht="21.75" customHeight="1" hidden="1">
      <c r="A649" s="241"/>
      <c r="B649" s="246">
        <f>'[2]TS'!F48</f>
        <v>0</v>
      </c>
      <c r="C649" s="243" t="s">
        <v>1179</v>
      </c>
      <c r="D649" s="243"/>
      <c r="E649" s="243"/>
      <c r="H649" s="257"/>
      <c r="I649" s="258"/>
    </row>
    <row r="650" spans="2:10" s="342" customFormat="1" ht="34.5" customHeight="1" hidden="1">
      <c r="B650" s="366"/>
      <c r="C650" s="805" t="s">
        <v>1066</v>
      </c>
      <c r="D650" s="806"/>
      <c r="E650" s="807"/>
      <c r="F650" s="369" t="s">
        <v>1180</v>
      </c>
      <c r="G650" s="369"/>
      <c r="H650" s="369" t="s">
        <v>1181</v>
      </c>
      <c r="I650" s="346"/>
      <c r="J650" s="347"/>
    </row>
    <row r="651" spans="1:10" s="349" customFormat="1" ht="19.5" customHeight="1" hidden="1">
      <c r="A651" s="348"/>
      <c r="B651" s="370"/>
      <c r="C651" s="392" t="s">
        <v>1182</v>
      </c>
      <c r="D651" s="393"/>
      <c r="E651" s="394"/>
      <c r="F651" s="373">
        <f>SUM(F652:F655)</f>
        <v>0</v>
      </c>
      <c r="G651" s="373"/>
      <c r="H651" s="373" t="e">
        <f>SUM(H652:H655)</f>
        <v>#REF!</v>
      </c>
      <c r="I651" s="258"/>
      <c r="J651" s="301"/>
    </row>
    <row r="652" spans="1:10" ht="19.5" customHeight="1" hidden="1">
      <c r="A652" s="261"/>
      <c r="B652" s="262"/>
      <c r="C652" s="395" t="s">
        <v>1183</v>
      </c>
      <c r="D652" s="396"/>
      <c r="E652" s="397"/>
      <c r="F652" s="398">
        <v>0</v>
      </c>
      <c r="G652" s="398"/>
      <c r="H652" s="398" t="e">
        <f>F652+#REF!-G652</f>
        <v>#REF!</v>
      </c>
      <c r="I652" s="239" t="e">
        <f>H652-'[2]TS'!H75</f>
        <v>#REF!</v>
      </c>
      <c r="J652" s="218"/>
    </row>
    <row r="653" spans="1:10" ht="19.5" customHeight="1" hidden="1">
      <c r="A653" s="261"/>
      <c r="B653" s="262"/>
      <c r="C653" s="399" t="s">
        <v>1184</v>
      </c>
      <c r="D653" s="331"/>
      <c r="E653" s="400"/>
      <c r="F653" s="378">
        <v>0</v>
      </c>
      <c r="G653" s="378"/>
      <c r="H653" s="378" t="e">
        <f>F653+#REF!-G653</f>
        <v>#REF!</v>
      </c>
      <c r="I653" s="239" t="e">
        <f>H653-'[2]TS'!H76</f>
        <v>#REF!</v>
      </c>
      <c r="J653" s="218"/>
    </row>
    <row r="654" spans="1:10" ht="19.5" customHeight="1" hidden="1">
      <c r="A654" s="261"/>
      <c r="B654" s="262"/>
      <c r="C654" s="399" t="s">
        <v>1185</v>
      </c>
      <c r="D654" s="331"/>
      <c r="E654" s="400"/>
      <c r="F654" s="378">
        <v>0</v>
      </c>
      <c r="G654" s="378"/>
      <c r="H654" s="378" t="e">
        <f>F654+#REF!-G654</f>
        <v>#REF!</v>
      </c>
      <c r="I654" s="239" t="e">
        <f>H654-'[2]TS'!H77</f>
        <v>#REF!</v>
      </c>
      <c r="J654" s="218"/>
    </row>
    <row r="655" spans="1:10" ht="19.5" customHeight="1" hidden="1">
      <c r="A655" s="261"/>
      <c r="B655" s="262"/>
      <c r="C655" s="401" t="s">
        <v>1186</v>
      </c>
      <c r="D655" s="316"/>
      <c r="E655" s="402"/>
      <c r="F655" s="403">
        <v>0</v>
      </c>
      <c r="G655" s="403"/>
      <c r="H655" s="403" t="e">
        <f>F655+#REF!-G655</f>
        <v>#REF!</v>
      </c>
      <c r="I655" s="239" t="e">
        <f>H655-'[2]TS'!H78</f>
        <v>#REF!</v>
      </c>
      <c r="J655" s="218"/>
    </row>
    <row r="656" spans="1:10" s="349" customFormat="1" ht="19.5" customHeight="1" hidden="1">
      <c r="A656" s="348"/>
      <c r="B656" s="370"/>
      <c r="C656" s="381" t="s">
        <v>1144</v>
      </c>
      <c r="D656" s="350"/>
      <c r="E656" s="404"/>
      <c r="F656" s="373">
        <f>SUM(F657:F660)</f>
        <v>0</v>
      </c>
      <c r="G656" s="373"/>
      <c r="H656" s="373" t="e">
        <f>SUM(H657:H660)</f>
        <v>#REF!</v>
      </c>
      <c r="I656" s="258"/>
      <c r="J656" s="301"/>
    </row>
    <row r="657" spans="1:10" ht="19.5" customHeight="1" hidden="1">
      <c r="A657" s="261"/>
      <c r="B657" s="262"/>
      <c r="C657" s="395" t="s">
        <v>1183</v>
      </c>
      <c r="D657" s="396"/>
      <c r="E657" s="397"/>
      <c r="F657" s="398">
        <v>0</v>
      </c>
      <c r="G657" s="398"/>
      <c r="H657" s="398" t="e">
        <f>F657+#REF!-G657</f>
        <v>#REF!</v>
      </c>
      <c r="I657" s="239" t="e">
        <f>H657-'[2]TS'!H80</f>
        <v>#REF!</v>
      </c>
      <c r="J657" s="218"/>
    </row>
    <row r="658" spans="1:10" ht="19.5" customHeight="1" hidden="1">
      <c r="A658" s="261"/>
      <c r="B658" s="262"/>
      <c r="C658" s="399" t="s">
        <v>1184</v>
      </c>
      <c r="D658" s="331"/>
      <c r="E658" s="400"/>
      <c r="F658" s="378">
        <v>0</v>
      </c>
      <c r="G658" s="378"/>
      <c r="H658" s="378" t="e">
        <f>F658+#REF!-G658</f>
        <v>#REF!</v>
      </c>
      <c r="I658" s="239" t="e">
        <f>H658-'[2]TS'!H81</f>
        <v>#REF!</v>
      </c>
      <c r="J658" s="218"/>
    </row>
    <row r="659" spans="1:10" ht="19.5" customHeight="1" hidden="1">
      <c r="A659" s="261"/>
      <c r="B659" s="262"/>
      <c r="C659" s="399" t="s">
        <v>1185</v>
      </c>
      <c r="D659" s="331"/>
      <c r="E659" s="400"/>
      <c r="F659" s="378">
        <v>0</v>
      </c>
      <c r="G659" s="378"/>
      <c r="H659" s="378" t="e">
        <f>F659+#REF!-G659</f>
        <v>#REF!</v>
      </c>
      <c r="I659" s="239" t="e">
        <f>H659-'[2]TS'!H82</f>
        <v>#REF!</v>
      </c>
      <c r="J659" s="218"/>
    </row>
    <row r="660" spans="1:10" ht="19.5" customHeight="1" hidden="1">
      <c r="A660" s="261"/>
      <c r="B660" s="262"/>
      <c r="C660" s="401" t="s">
        <v>1186</v>
      </c>
      <c r="D660" s="316"/>
      <c r="E660" s="402"/>
      <c r="F660" s="403">
        <v>0</v>
      </c>
      <c r="G660" s="403"/>
      <c r="H660" s="403" t="e">
        <f>F660+#REF!-G660</f>
        <v>#REF!</v>
      </c>
      <c r="I660" s="239" t="e">
        <f>H660-'[2]TS'!H83</f>
        <v>#REF!</v>
      </c>
      <c r="J660" s="218"/>
    </row>
    <row r="661" spans="1:10" s="349" customFormat="1" ht="19.5" customHeight="1" hidden="1">
      <c r="A661" s="348"/>
      <c r="B661" s="370"/>
      <c r="C661" s="381" t="s">
        <v>1187</v>
      </c>
      <c r="D661" s="350"/>
      <c r="E661" s="404"/>
      <c r="F661" s="373">
        <f>SUM(F662:F665)</f>
        <v>0</v>
      </c>
      <c r="G661" s="373"/>
      <c r="H661" s="373" t="e">
        <f>SUM(H662:H665)</f>
        <v>#REF!</v>
      </c>
      <c r="I661" s="335"/>
      <c r="J661" s="301"/>
    </row>
    <row r="662" spans="1:10" ht="19.5" customHeight="1" hidden="1">
      <c r="A662" s="261"/>
      <c r="B662" s="262"/>
      <c r="C662" s="395" t="s">
        <v>1183</v>
      </c>
      <c r="D662" s="396"/>
      <c r="E662" s="397"/>
      <c r="F662" s="398">
        <f>F652-F657</f>
        <v>0</v>
      </c>
      <c r="G662" s="398"/>
      <c r="H662" s="398" t="e">
        <f>F662+#REF!-G662</f>
        <v>#REF!</v>
      </c>
      <c r="I662" s="239" t="e">
        <f>H662-'[2]TS'!H85</f>
        <v>#REF!</v>
      </c>
      <c r="J662" s="218"/>
    </row>
    <row r="663" spans="1:10" ht="19.5" customHeight="1" hidden="1">
      <c r="A663" s="261"/>
      <c r="B663" s="262"/>
      <c r="C663" s="399" t="s">
        <v>1184</v>
      </c>
      <c r="D663" s="331"/>
      <c r="E663" s="400"/>
      <c r="F663" s="378">
        <f>F653-F658</f>
        <v>0</v>
      </c>
      <c r="G663" s="378"/>
      <c r="H663" s="378" t="e">
        <f>F663+#REF!-G663</f>
        <v>#REF!</v>
      </c>
      <c r="I663" s="239" t="e">
        <f>H663-'[2]TS'!H86</f>
        <v>#REF!</v>
      </c>
      <c r="J663" s="218"/>
    </row>
    <row r="664" spans="1:10" ht="19.5" customHeight="1" hidden="1">
      <c r="A664" s="261"/>
      <c r="B664" s="262"/>
      <c r="C664" s="399" t="s">
        <v>1185</v>
      </c>
      <c r="D664" s="331"/>
      <c r="E664" s="400"/>
      <c r="F664" s="378">
        <f>F654-F659</f>
        <v>0</v>
      </c>
      <c r="G664" s="378"/>
      <c r="H664" s="378" t="e">
        <f>F664+#REF!-G664</f>
        <v>#REF!</v>
      </c>
      <c r="I664" s="239" t="e">
        <f>H664-'[2]TS'!H87</f>
        <v>#REF!</v>
      </c>
      <c r="J664" s="218"/>
    </row>
    <row r="665" spans="1:10" ht="19.5" customHeight="1" hidden="1">
      <c r="A665" s="261"/>
      <c r="B665" s="262"/>
      <c r="C665" s="401" t="s">
        <v>1186</v>
      </c>
      <c r="D665" s="316"/>
      <c r="E665" s="402"/>
      <c r="F665" s="403">
        <f>F655-F660</f>
        <v>0</v>
      </c>
      <c r="G665" s="403"/>
      <c r="H665" s="403" t="e">
        <f>F665+#REF!-G665</f>
        <v>#REF!</v>
      </c>
      <c r="I665" s="239" t="e">
        <f>H665-'[2]TS'!H88</f>
        <v>#REF!</v>
      </c>
      <c r="J665" s="218"/>
    </row>
    <row r="666" spans="1:9" ht="19.5" customHeight="1" hidden="1">
      <c r="A666" s="241"/>
      <c r="B666" s="364"/>
      <c r="C666" s="365" t="s">
        <v>1177</v>
      </c>
      <c r="D666" s="365"/>
      <c r="E666" s="365"/>
      <c r="F666" s="236"/>
      <c r="G666" s="236"/>
      <c r="H666" s="236"/>
      <c r="I666" s="258"/>
    </row>
    <row r="667" spans="1:9" ht="4.5" customHeight="1" thickTop="1">
      <c r="A667" s="241"/>
      <c r="B667" s="364"/>
      <c r="C667" s="365"/>
      <c r="D667" s="365"/>
      <c r="E667" s="365"/>
      <c r="F667" s="236"/>
      <c r="G667" s="236"/>
      <c r="H667" s="236"/>
      <c r="I667" s="258"/>
    </row>
    <row r="668" spans="1:10" ht="21.75" customHeight="1">
      <c r="A668" s="241"/>
      <c r="B668" s="334" t="str">
        <f>'[2]TS'!F54</f>
        <v>V.13</v>
      </c>
      <c r="C668" s="243" t="s">
        <v>1188</v>
      </c>
      <c r="D668" s="243"/>
      <c r="E668" s="243"/>
      <c r="H668" s="257"/>
      <c r="I668" s="335"/>
      <c r="J668" s="240"/>
    </row>
    <row r="669" spans="1:10" ht="19.5" customHeight="1">
      <c r="A669" s="250"/>
      <c r="B669" s="336"/>
      <c r="C669" s="292" t="s">
        <v>996</v>
      </c>
      <c r="D669" s="292"/>
      <c r="E669" s="292"/>
      <c r="F669" s="316"/>
      <c r="G669" s="295" t="str">
        <f>G643</f>
        <v>31/03/2008</v>
      </c>
      <c r="H669" s="317" t="s">
        <v>1382</v>
      </c>
      <c r="I669" s="335"/>
      <c r="J669" s="240"/>
    </row>
    <row r="670" spans="1:9" s="298" customFormat="1" ht="19.5" customHeight="1">
      <c r="A670" s="296"/>
      <c r="B670" s="297"/>
      <c r="C670" s="304" t="s">
        <v>1189</v>
      </c>
      <c r="D670" s="304"/>
      <c r="E670" s="304"/>
      <c r="F670" s="244">
        <v>-1</v>
      </c>
      <c r="G670" s="245">
        <v>13662055000</v>
      </c>
      <c r="H670" s="245">
        <v>11550000000</v>
      </c>
      <c r="I670" s="335"/>
    </row>
    <row r="671" spans="1:9" s="298" customFormat="1" ht="19.5" customHeight="1">
      <c r="A671" s="296"/>
      <c r="B671" s="297"/>
      <c r="C671" s="304" t="s">
        <v>1190</v>
      </c>
      <c r="D671" s="304"/>
      <c r="E671" s="304"/>
      <c r="F671" s="484">
        <v>-2</v>
      </c>
      <c r="G671" s="305">
        <v>5000000</v>
      </c>
      <c r="H671" s="305">
        <v>5000000</v>
      </c>
      <c r="I671" s="270"/>
    </row>
    <row r="672" spans="1:9" s="298" customFormat="1" ht="19.5" customHeight="1">
      <c r="A672" s="296"/>
      <c r="B672" s="297"/>
      <c r="C672" s="304" t="s">
        <v>1191</v>
      </c>
      <c r="D672" s="304"/>
      <c r="E672" s="304"/>
      <c r="F672" s="299"/>
      <c r="G672" s="300"/>
      <c r="H672" s="300">
        <v>0</v>
      </c>
      <c r="I672" s="335"/>
    </row>
    <row r="673" spans="1:9" s="298" customFormat="1" ht="19.5" customHeight="1">
      <c r="A673" s="296"/>
      <c r="B673" s="297"/>
      <c r="C673" s="304" t="s">
        <v>1192</v>
      </c>
      <c r="D673" s="304"/>
      <c r="E673" s="304"/>
      <c r="F673" s="337"/>
      <c r="G673" s="303"/>
      <c r="H673" s="303">
        <v>0</v>
      </c>
      <c r="I673" s="270"/>
    </row>
    <row r="674" spans="1:9" s="298" customFormat="1" ht="19.5" customHeight="1">
      <c r="A674" s="296"/>
      <c r="B674" s="297"/>
      <c r="C674" s="304" t="s">
        <v>1193</v>
      </c>
      <c r="D674" s="304"/>
      <c r="E674" s="304"/>
      <c r="F674" s="299"/>
      <c r="G674" s="300"/>
      <c r="H674" s="300">
        <v>0</v>
      </c>
      <c r="I674" s="270">
        <f>G675-'[2]TS'!G54</f>
        <v>13667055000</v>
      </c>
    </row>
    <row r="675" spans="1:10" ht="19.5" customHeight="1" thickBot="1">
      <c r="A675" s="261"/>
      <c r="B675" s="275"/>
      <c r="C675" s="309" t="s">
        <v>1008</v>
      </c>
      <c r="D675" s="309"/>
      <c r="E675" s="309"/>
      <c r="F675" s="311"/>
      <c r="G675" s="322">
        <f>SUM(G670:G674)</f>
        <v>13667055000</v>
      </c>
      <c r="H675" s="322">
        <f>SUM(H670:H674)</f>
        <v>11555000000</v>
      </c>
      <c r="I675" s="270">
        <f>H675-'[2]TS'!H54</f>
        <v>11555000000</v>
      </c>
      <c r="J675" s="240"/>
    </row>
    <row r="676" spans="1:10" ht="42" customHeight="1" thickTop="1">
      <c r="A676" s="261"/>
      <c r="B676" s="275"/>
      <c r="C676" s="821" t="s">
        <v>1383</v>
      </c>
      <c r="D676" s="821"/>
      <c r="E676" s="821"/>
      <c r="F676" s="821"/>
      <c r="G676" s="821"/>
      <c r="H676" s="821"/>
      <c r="I676" s="270"/>
      <c r="J676" s="240"/>
    </row>
    <row r="677" spans="1:10" ht="22.5" customHeight="1">
      <c r="A677" s="261"/>
      <c r="B677" s="275"/>
      <c r="C677" s="816" t="s">
        <v>1384</v>
      </c>
      <c r="D677" s="816"/>
      <c r="E677" s="816"/>
      <c r="F677" s="816"/>
      <c r="G677" s="816"/>
      <c r="H677" s="816"/>
      <c r="I677" s="270"/>
      <c r="J677" s="240"/>
    </row>
    <row r="678" spans="1:10" ht="36.75" customHeight="1">
      <c r="A678" s="261"/>
      <c r="B678" s="275"/>
      <c r="C678" s="816" t="s">
        <v>1330</v>
      </c>
      <c r="D678" s="816"/>
      <c r="E678" s="816"/>
      <c r="F678" s="816"/>
      <c r="G678" s="816"/>
      <c r="H678" s="816"/>
      <c r="I678" s="270"/>
      <c r="J678" s="240"/>
    </row>
    <row r="679" spans="1:10" ht="4.5" customHeight="1">
      <c r="A679" s="261"/>
      <c r="B679" s="275"/>
      <c r="C679" s="772"/>
      <c r="D679" s="772"/>
      <c r="E679" s="772"/>
      <c r="F679" s="331"/>
      <c r="G679" s="405"/>
      <c r="H679" s="405"/>
      <c r="I679" s="270"/>
      <c r="J679" s="240"/>
    </row>
    <row r="680" spans="1:10" ht="21.75" customHeight="1">
      <c r="A680" s="241"/>
      <c r="B680" s="334" t="s">
        <v>1194</v>
      </c>
      <c r="C680" s="243" t="s">
        <v>890</v>
      </c>
      <c r="D680" s="243"/>
      <c r="E680" s="243"/>
      <c r="H680" s="257"/>
      <c r="I680" s="335"/>
      <c r="J680" s="240"/>
    </row>
    <row r="681" spans="1:10" ht="18.75" customHeight="1">
      <c r="A681" s="250"/>
      <c r="B681" s="336"/>
      <c r="C681" s="292" t="s">
        <v>996</v>
      </c>
      <c r="D681" s="292"/>
      <c r="E681" s="292"/>
      <c r="F681" s="316"/>
      <c r="G681" s="295" t="str">
        <f>G342</f>
        <v>31/03/2008</v>
      </c>
      <c r="H681" s="295">
        <f>H342</f>
        <v>39448</v>
      </c>
      <c r="I681" s="335"/>
      <c r="J681" s="240"/>
    </row>
    <row r="682" spans="1:9" s="298" customFormat="1" ht="18.75" customHeight="1" hidden="1">
      <c r="A682" s="296"/>
      <c r="B682" s="297"/>
      <c r="C682" s="304" t="s">
        <v>1197</v>
      </c>
      <c r="D682" s="304"/>
      <c r="E682" s="304"/>
      <c r="F682" s="299"/>
      <c r="G682" s="245"/>
      <c r="H682" s="305">
        <v>0</v>
      </c>
      <c r="I682" s="335"/>
    </row>
    <row r="683" spans="1:9" s="298" customFormat="1" ht="18.75" customHeight="1" hidden="1">
      <c r="A683" s="296"/>
      <c r="B683" s="297"/>
      <c r="C683" s="304" t="s">
        <v>1198</v>
      </c>
      <c r="D683" s="304"/>
      <c r="E683" s="304"/>
      <c r="F683" s="337"/>
      <c r="G683" s="305"/>
      <c r="H683" s="305">
        <v>0</v>
      </c>
      <c r="I683" s="270"/>
    </row>
    <row r="684" spans="1:9" s="298" customFormat="1" ht="18.75" customHeight="1" hidden="1">
      <c r="A684" s="296"/>
      <c r="B684" s="297"/>
      <c r="C684" s="304" t="s">
        <v>1199</v>
      </c>
      <c r="D684" s="304"/>
      <c r="E684" s="304"/>
      <c r="F684" s="299"/>
      <c r="G684" s="245"/>
      <c r="H684" s="245">
        <v>0</v>
      </c>
      <c r="I684" s="335"/>
    </row>
    <row r="685" spans="1:9" s="298" customFormat="1" ht="18.75" customHeight="1" hidden="1">
      <c r="A685" s="296"/>
      <c r="B685" s="297"/>
      <c r="C685" s="304" t="s">
        <v>1206</v>
      </c>
      <c r="D685" s="304"/>
      <c r="E685" s="304"/>
      <c r="F685" s="337"/>
      <c r="G685" s="305"/>
      <c r="H685" s="305">
        <v>0</v>
      </c>
      <c r="I685" s="270"/>
    </row>
    <row r="686" spans="1:9" s="298" customFormat="1" ht="19.5" customHeight="1">
      <c r="A686" s="296"/>
      <c r="B686" s="297"/>
      <c r="C686" s="304" t="s">
        <v>1207</v>
      </c>
      <c r="D686" s="304"/>
      <c r="E686" s="304"/>
      <c r="F686" s="337"/>
      <c r="G686" s="305">
        <v>1899844537</v>
      </c>
      <c r="H686" s="305">
        <v>1911868870</v>
      </c>
      <c r="I686" s="270"/>
    </row>
    <row r="687" spans="1:9" s="298" customFormat="1" ht="19.5" customHeight="1">
      <c r="A687" s="296"/>
      <c r="B687" s="297"/>
      <c r="C687" s="304" t="s">
        <v>1208</v>
      </c>
      <c r="D687" s="304"/>
      <c r="E687" s="304"/>
      <c r="F687" s="337"/>
      <c r="G687" s="305">
        <v>0</v>
      </c>
      <c r="H687" s="305">
        <v>71394976</v>
      </c>
      <c r="I687" s="270"/>
    </row>
    <row r="688" spans="1:9" s="298" customFormat="1" ht="19.5" customHeight="1">
      <c r="A688" s="296"/>
      <c r="B688" s="297"/>
      <c r="C688" s="304" t="s">
        <v>1028</v>
      </c>
      <c r="D688" s="304"/>
      <c r="E688" s="304"/>
      <c r="F688" s="299"/>
      <c r="G688" s="245">
        <f>2497882078-G686</f>
        <v>598037541</v>
      </c>
      <c r="H688" s="245">
        <f>2665165483-H687-H686</f>
        <v>681901637</v>
      </c>
      <c r="I688" s="270">
        <f>G689-'[2]TS'!G57</f>
        <v>-1285424624</v>
      </c>
    </row>
    <row r="689" spans="1:10" ht="19.5" customHeight="1" thickBot="1">
      <c r="A689" s="261"/>
      <c r="B689" s="275"/>
      <c r="C689" s="309" t="s">
        <v>1008</v>
      </c>
      <c r="D689" s="309"/>
      <c r="E689" s="309"/>
      <c r="F689" s="311"/>
      <c r="G689" s="322">
        <f>SUM(G686:G688)</f>
        <v>2497882078</v>
      </c>
      <c r="H689" s="322">
        <f>SUM(H686:H688)</f>
        <v>2665165483</v>
      </c>
      <c r="I689" s="270">
        <f>H689-'[2]TS'!H57</f>
        <v>2665165483</v>
      </c>
      <c r="J689" s="240"/>
    </row>
    <row r="690" spans="1:9" s="298" customFormat="1" ht="5.25" customHeight="1" thickTop="1">
      <c r="A690" s="296"/>
      <c r="B690" s="297"/>
      <c r="C690" s="304"/>
      <c r="D690" s="304"/>
      <c r="E690" s="304"/>
      <c r="F690" s="337"/>
      <c r="G690" s="305"/>
      <c r="H690" s="305"/>
      <c r="I690" s="270"/>
    </row>
    <row r="691" spans="1:9" s="243" customFormat="1" ht="19.5" customHeight="1">
      <c r="A691" s="241"/>
      <c r="B691" s="274" t="s">
        <v>523</v>
      </c>
      <c r="C691" s="406" t="s">
        <v>1209</v>
      </c>
      <c r="D691" s="627"/>
      <c r="E691" s="407"/>
      <c r="F691" s="408"/>
      <c r="G691" s="409"/>
      <c r="H691" s="409"/>
      <c r="I691" s="270"/>
    </row>
    <row r="692" spans="1:10" ht="19.5" customHeight="1">
      <c r="A692" s="250"/>
      <c r="B692" s="336"/>
      <c r="C692" s="292" t="s">
        <v>996</v>
      </c>
      <c r="D692" s="292"/>
      <c r="E692" s="292"/>
      <c r="F692" s="293" t="s">
        <v>997</v>
      </c>
      <c r="G692" s="295" t="str">
        <f>G681</f>
        <v>31/03/2008</v>
      </c>
      <c r="H692" s="295">
        <f>H681</f>
        <v>39448</v>
      </c>
      <c r="I692" s="335"/>
      <c r="J692" s="240"/>
    </row>
    <row r="693" spans="1:9" s="298" customFormat="1" ht="19.5" customHeight="1">
      <c r="A693" s="296"/>
      <c r="B693" s="297"/>
      <c r="C693" s="678" t="s">
        <v>672</v>
      </c>
      <c r="D693" s="247"/>
      <c r="E693" s="247"/>
      <c r="F693" s="633">
        <f>SUM(F695:F703)</f>
        <v>5332532.64</v>
      </c>
      <c r="G693" s="303">
        <f>SUM(G694:G704)</f>
        <v>180778670746</v>
      </c>
      <c r="H693" s="303">
        <f>SUM(H694:H705)</f>
        <v>121719199060</v>
      </c>
      <c r="I693" s="270"/>
    </row>
    <row r="694" spans="1:9" s="298" customFormat="1" ht="19.5" customHeight="1">
      <c r="A694" s="296"/>
      <c r="B694" s="297"/>
      <c r="C694" s="355" t="s">
        <v>903</v>
      </c>
      <c r="D694" s="355"/>
      <c r="E694" s="355"/>
      <c r="F694" s="419">
        <v>0</v>
      </c>
      <c r="G694" s="411">
        <v>78816372526</v>
      </c>
      <c r="H694" s="411">
        <v>10964943545</v>
      </c>
      <c r="I694" s="270"/>
    </row>
    <row r="695" spans="1:9" s="298" customFormat="1" ht="19.5" customHeight="1">
      <c r="A695" s="296"/>
      <c r="B695" s="297"/>
      <c r="C695" s="355" t="s">
        <v>1210</v>
      </c>
      <c r="D695" s="355"/>
      <c r="E695" s="355"/>
      <c r="F695" s="425">
        <v>859269</v>
      </c>
      <c r="G695" s="411">
        <v>13796738273</v>
      </c>
      <c r="H695" s="411">
        <v>19893106040</v>
      </c>
      <c r="I695" s="270"/>
    </row>
    <row r="696" spans="1:9" s="298" customFormat="1" ht="68.25" customHeight="1">
      <c r="A696" s="296"/>
      <c r="B696" s="297"/>
      <c r="C696" s="773" t="s">
        <v>904</v>
      </c>
      <c r="D696" s="773"/>
      <c r="E696" s="773"/>
      <c r="F696" s="630"/>
      <c r="G696" s="411"/>
      <c r="H696" s="411"/>
      <c r="I696" s="270"/>
    </row>
    <row r="697" spans="1:9" s="298" customFormat="1" ht="17.25" customHeight="1">
      <c r="A697" s="296"/>
      <c r="B697" s="297"/>
      <c r="C697" s="355" t="s">
        <v>1211</v>
      </c>
      <c r="D697" s="355"/>
      <c r="E697" s="355"/>
      <c r="F697" s="425">
        <v>4473263.64</v>
      </c>
      <c r="G697" s="411">
        <v>71654884027</v>
      </c>
      <c r="H697" s="411">
        <v>66093673555</v>
      </c>
      <c r="I697" s="270"/>
    </row>
    <row r="698" spans="1:9" s="298" customFormat="1" ht="18" customHeight="1">
      <c r="A698" s="296"/>
      <c r="B698" s="297"/>
      <c r="C698" s="355" t="s">
        <v>1392</v>
      </c>
      <c r="D698" s="355"/>
      <c r="E698" s="355"/>
      <c r="F698" s="425"/>
      <c r="G698" s="411">
        <v>2869475920</v>
      </c>
      <c r="H698" s="685">
        <v>2869475920</v>
      </c>
      <c r="I698" s="270"/>
    </row>
    <row r="699" spans="1:9" s="298" customFormat="1" ht="76.5" customHeight="1">
      <c r="A699" s="296"/>
      <c r="B699" s="297"/>
      <c r="C699" s="773" t="s">
        <v>0</v>
      </c>
      <c r="D699" s="773"/>
      <c r="E699" s="773"/>
      <c r="F699" s="630"/>
      <c r="G699" s="413"/>
      <c r="H699" s="636"/>
      <c r="I699" s="270"/>
    </row>
    <row r="700" spans="1:9" s="298" customFormat="1" ht="40.5" customHeight="1">
      <c r="A700" s="296"/>
      <c r="B700" s="297"/>
      <c r="C700" s="679" t="s">
        <v>1212</v>
      </c>
      <c r="D700" s="680"/>
      <c r="E700" s="680"/>
      <c r="F700" s="681"/>
      <c r="G700" s="682">
        <v>4088000000</v>
      </c>
      <c r="H700" s="632">
        <v>4498000000</v>
      </c>
      <c r="I700" s="270"/>
    </row>
    <row r="701" spans="1:9" s="298" customFormat="1" ht="35.25" customHeight="1">
      <c r="A701" s="296"/>
      <c r="B701" s="297"/>
      <c r="C701" s="774" t="s">
        <v>673</v>
      </c>
      <c r="D701" s="774"/>
      <c r="E701" s="774"/>
      <c r="F701" s="631"/>
      <c r="G701" s="414"/>
      <c r="H701" s="388"/>
      <c r="I701" s="270"/>
    </row>
    <row r="702" spans="1:9" s="298" customFormat="1" ht="37.5" customHeight="1">
      <c r="A702" s="296"/>
      <c r="B702" s="297"/>
      <c r="C702" s="355" t="s">
        <v>674</v>
      </c>
      <c r="D702"/>
      <c r="E702"/>
      <c r="F702"/>
      <c r="G702" s="683">
        <v>9553200000</v>
      </c>
      <c r="H702" s="427">
        <v>0</v>
      </c>
      <c r="I702" s="270"/>
    </row>
    <row r="703" spans="1:9" s="298" customFormat="1" ht="35.25" customHeight="1">
      <c r="A703" s="296"/>
      <c r="B703" s="297"/>
      <c r="C703" s="771" t="s">
        <v>675</v>
      </c>
      <c r="D703" s="771"/>
      <c r="E703" s="771"/>
      <c r="F703"/>
      <c r="G703"/>
      <c r="H703" s="388"/>
      <c r="I703" s="270"/>
    </row>
    <row r="704" spans="1:9" s="298" customFormat="1" ht="35.25" customHeight="1">
      <c r="A704" s="296"/>
      <c r="B704" s="297"/>
      <c r="C704" s="769" t="s">
        <v>676</v>
      </c>
      <c r="D704" s="769"/>
      <c r="E704" s="769"/>
      <c r="F704"/>
      <c r="G704" s="684">
        <v>0</v>
      </c>
      <c r="H704" s="634">
        <v>17400000000</v>
      </c>
      <c r="I704" s="270"/>
    </row>
    <row r="705" spans="1:9" s="298" customFormat="1" ht="19.5" customHeight="1">
      <c r="A705" s="296"/>
      <c r="B705" s="297"/>
      <c r="C705" s="365" t="s">
        <v>1213</v>
      </c>
      <c r="D705" s="365"/>
      <c r="E705" s="415"/>
      <c r="F705" s="419"/>
      <c r="G705" s="411">
        <v>0</v>
      </c>
      <c r="H705" s="411">
        <v>0</v>
      </c>
      <c r="I705" s="270">
        <f>G706-'[2]NV'!G8</f>
        <v>159580670746</v>
      </c>
    </row>
    <row r="706" spans="1:10" ht="18" customHeight="1" thickBot="1">
      <c r="A706" s="261"/>
      <c r="B706" s="275"/>
      <c r="C706" s="309" t="s">
        <v>1008</v>
      </c>
      <c r="D706" s="309"/>
      <c r="E706" s="309"/>
      <c r="F706" s="426">
        <f>F693+F705</f>
        <v>5332532.64</v>
      </c>
      <c r="G706" s="322">
        <f>G693+G705</f>
        <v>180778670746</v>
      </c>
      <c r="H706" s="322">
        <f>H693+H705</f>
        <v>121719199060</v>
      </c>
      <c r="I706" s="270">
        <f>H706-'[2]NV'!H8</f>
        <v>67221199060</v>
      </c>
      <c r="J706" s="240"/>
    </row>
    <row r="707" spans="1:10" ht="18" customHeight="1" thickTop="1">
      <c r="A707" s="261"/>
      <c r="B707" s="275"/>
      <c r="C707" s="312" t="s">
        <v>671</v>
      </c>
      <c r="D707" s="235"/>
      <c r="E707" s="235"/>
      <c r="F707" s="327"/>
      <c r="G707" s="330"/>
      <c r="H707" s="330"/>
      <c r="I707" s="270"/>
      <c r="J707" s="240"/>
    </row>
    <row r="708" spans="1:9" s="298" customFormat="1" ht="4.5" customHeight="1">
      <c r="A708" s="296"/>
      <c r="B708" s="297"/>
      <c r="C708" s="304"/>
      <c r="D708" s="304"/>
      <c r="E708" s="304"/>
      <c r="F708" s="337"/>
      <c r="G708" s="305"/>
      <c r="H708" s="305"/>
      <c r="I708" s="270"/>
    </row>
    <row r="709" spans="1:8" ht="21.75" customHeight="1">
      <c r="A709" s="241"/>
      <c r="B709" s="246" t="s">
        <v>523</v>
      </c>
      <c r="C709" s="243" t="s">
        <v>1214</v>
      </c>
      <c r="D709" s="243"/>
      <c r="E709" s="243"/>
      <c r="G709" s="416">
        <f>G689-'[2]TS'!G57</f>
        <v>-1285424624</v>
      </c>
      <c r="H709" s="416">
        <f>H689-'[2]TS'!H57</f>
        <v>2665165483</v>
      </c>
    </row>
    <row r="710" spans="1:8" ht="19.5" customHeight="1">
      <c r="A710" s="241"/>
      <c r="B710" s="242"/>
      <c r="C710" s="292" t="s">
        <v>996</v>
      </c>
      <c r="D710" s="292"/>
      <c r="E710" s="292"/>
      <c r="F710" s="293" t="s">
        <v>997</v>
      </c>
      <c r="G710" s="295" t="str">
        <f>G681</f>
        <v>31/03/2008</v>
      </c>
      <c r="H710" s="295">
        <f>H681</f>
        <v>39448</v>
      </c>
    </row>
    <row r="711" spans="1:8" ht="19.5" customHeight="1">
      <c r="A711" s="241"/>
      <c r="B711" s="242"/>
      <c r="C711" s="325" t="s">
        <v>1215</v>
      </c>
      <c r="D711" s="235"/>
      <c r="E711" s="235"/>
      <c r="F711" s="324"/>
      <c r="G711" s="410">
        <f>SUM(G712:G723)</f>
        <v>9946403352</v>
      </c>
      <c r="H711" s="410">
        <f>SUM(H712:H723)</f>
        <v>15717933164</v>
      </c>
    </row>
    <row r="712" spans="1:8" ht="19.5" customHeight="1">
      <c r="A712" s="241"/>
      <c r="B712" s="242"/>
      <c r="C712" s="598" t="s">
        <v>1331</v>
      </c>
      <c r="D712" s="235"/>
      <c r="E712" s="235"/>
      <c r="F712" s="324"/>
      <c r="G712" s="628">
        <v>7017823889</v>
      </c>
      <c r="H712" s="628">
        <v>11599656036</v>
      </c>
    </row>
    <row r="713" spans="1:8" ht="19.5" customHeight="1">
      <c r="A713" s="241"/>
      <c r="B713" s="242"/>
      <c r="C713" s="598" t="s">
        <v>1333</v>
      </c>
      <c r="D713" s="235"/>
      <c r="E713" s="235"/>
      <c r="F713" s="324"/>
      <c r="G713" s="628">
        <v>766069055</v>
      </c>
      <c r="H713" s="628">
        <v>564246177</v>
      </c>
    </row>
    <row r="714" spans="1:8" ht="19.5" customHeight="1">
      <c r="A714" s="241"/>
      <c r="B714" s="242"/>
      <c r="C714" s="598" t="s">
        <v>865</v>
      </c>
      <c r="D714" s="235"/>
      <c r="E714" s="235"/>
      <c r="F714" s="324"/>
      <c r="G714" s="628">
        <v>567814000</v>
      </c>
      <c r="H714" s="628">
        <v>559758600</v>
      </c>
    </row>
    <row r="715" spans="1:8" ht="19.5" customHeight="1">
      <c r="A715" s="241"/>
      <c r="B715" s="242"/>
      <c r="C715" s="598" t="s">
        <v>157</v>
      </c>
      <c r="D715" s="235"/>
      <c r="E715" s="235"/>
      <c r="F715" s="324"/>
      <c r="G715" s="628">
        <v>538972600</v>
      </c>
      <c r="H715" s="628">
        <v>690391745</v>
      </c>
    </row>
    <row r="716" spans="1:8" ht="19.5" customHeight="1">
      <c r="A716" s="241"/>
      <c r="B716" s="242"/>
      <c r="C716" s="598" t="s">
        <v>1332</v>
      </c>
      <c r="D716" s="235"/>
      <c r="E716" s="235"/>
      <c r="F716" s="324"/>
      <c r="G716" s="628">
        <v>325008420</v>
      </c>
      <c r="H716" s="628">
        <v>616986865</v>
      </c>
    </row>
    <row r="717" spans="1:8" ht="19.5" customHeight="1">
      <c r="A717" s="241"/>
      <c r="B717" s="242"/>
      <c r="C717" s="598" t="s">
        <v>866</v>
      </c>
      <c r="D717" s="235"/>
      <c r="E717" s="235"/>
      <c r="F717" s="324"/>
      <c r="G717" s="628">
        <v>194487370</v>
      </c>
      <c r="H717" s="628">
        <v>284650916</v>
      </c>
    </row>
    <row r="718" spans="1:8" ht="19.5" customHeight="1">
      <c r="A718" s="241"/>
      <c r="B718" s="242"/>
      <c r="C718" s="598" t="s">
        <v>158</v>
      </c>
      <c r="D718" s="235"/>
      <c r="E718" s="235"/>
      <c r="F718" s="324"/>
      <c r="G718" s="628">
        <v>159616800</v>
      </c>
      <c r="H718" s="628">
        <v>923596065</v>
      </c>
    </row>
    <row r="719" spans="1:8" ht="19.5" customHeight="1">
      <c r="A719" s="241"/>
      <c r="B719" s="242"/>
      <c r="C719" s="598" t="s">
        <v>867</v>
      </c>
      <c r="D719" s="235"/>
      <c r="E719" s="235"/>
      <c r="F719" s="324"/>
      <c r="G719" s="628">
        <v>133568595</v>
      </c>
      <c r="H719" s="628">
        <v>0</v>
      </c>
    </row>
    <row r="720" spans="1:8" ht="19.5" customHeight="1">
      <c r="A720" s="241"/>
      <c r="B720" s="242"/>
      <c r="C720" s="598" t="s">
        <v>155</v>
      </c>
      <c r="D720" s="235"/>
      <c r="E720" s="235"/>
      <c r="F720" s="324"/>
      <c r="G720" s="628">
        <v>116813025</v>
      </c>
      <c r="H720" s="628">
        <v>0</v>
      </c>
    </row>
    <row r="721" spans="1:8" ht="19.5" customHeight="1">
      <c r="A721" s="241"/>
      <c r="B721" s="242"/>
      <c r="C721" s="598" t="s">
        <v>1335</v>
      </c>
      <c r="D721" s="235"/>
      <c r="E721" s="235"/>
      <c r="F721" s="324"/>
      <c r="G721" s="628">
        <v>77609400</v>
      </c>
      <c r="H721" s="628">
        <v>44516580</v>
      </c>
    </row>
    <row r="722" spans="1:8" ht="19.5" customHeight="1">
      <c r="A722" s="241"/>
      <c r="B722" s="242"/>
      <c r="C722" s="598" t="s">
        <v>1334</v>
      </c>
      <c r="D722" s="235"/>
      <c r="E722" s="235"/>
      <c r="F722" s="324"/>
      <c r="G722" s="628">
        <v>48620198</v>
      </c>
      <c r="H722" s="628">
        <v>123152150</v>
      </c>
    </row>
    <row r="723" spans="1:8" ht="19.5" customHeight="1">
      <c r="A723" s="241"/>
      <c r="B723" s="242"/>
      <c r="C723" s="598" t="s">
        <v>1336</v>
      </c>
      <c r="D723" s="235"/>
      <c r="E723" s="235"/>
      <c r="F723" s="324"/>
      <c r="G723" s="628">
        <v>0</v>
      </c>
      <c r="H723" s="628">
        <v>310978030</v>
      </c>
    </row>
    <row r="724" spans="1:8" ht="19.5" customHeight="1">
      <c r="A724" s="241"/>
      <c r="B724" s="242"/>
      <c r="C724" s="325" t="s">
        <v>1216</v>
      </c>
      <c r="D724" s="235"/>
      <c r="E724" s="235"/>
      <c r="F724" s="629">
        <f>SUM(F725:F730)</f>
        <v>1073807.5</v>
      </c>
      <c r="G724" s="410">
        <f>SUM(G725:G730)</f>
        <v>17320068844</v>
      </c>
      <c r="H724" s="410">
        <f>SUM(H725:H730)</f>
        <v>52706345409</v>
      </c>
    </row>
    <row r="725" spans="1:8" ht="19.5" customHeight="1">
      <c r="A725" s="241"/>
      <c r="B725" s="242"/>
      <c r="C725" s="598" t="s">
        <v>1338</v>
      </c>
      <c r="D725" s="235"/>
      <c r="E725" s="235"/>
      <c r="F725" s="421">
        <v>487930</v>
      </c>
      <c r="G725" s="599">
        <v>7850690500</v>
      </c>
      <c r="H725" s="599">
        <v>5466748624</v>
      </c>
    </row>
    <row r="726" spans="1:8" ht="19.5" customHeight="1">
      <c r="A726" s="241"/>
      <c r="B726" s="242"/>
      <c r="C726" s="598" t="s">
        <v>1337</v>
      </c>
      <c r="D726" s="235"/>
      <c r="E726" s="235"/>
      <c r="F726" s="420">
        <v>245752</v>
      </c>
      <c r="G726" s="599">
        <v>4027869016</v>
      </c>
      <c r="H726" s="599">
        <v>20158420632</v>
      </c>
    </row>
    <row r="727" spans="1:8" ht="19.5" customHeight="1">
      <c r="A727" s="241"/>
      <c r="B727" s="242"/>
      <c r="C727" s="598" t="s">
        <v>1318</v>
      </c>
      <c r="D727" s="235"/>
      <c r="E727" s="235"/>
      <c r="F727" s="420">
        <v>214400</v>
      </c>
      <c r="G727" s="599">
        <v>3429864000</v>
      </c>
      <c r="H727" s="599">
        <v>1289120000</v>
      </c>
    </row>
    <row r="728" spans="1:8" ht="19.5" customHeight="1">
      <c r="A728" s="241"/>
      <c r="B728" s="242"/>
      <c r="C728" s="598" t="s">
        <v>1386</v>
      </c>
      <c r="D728" s="235"/>
      <c r="E728" s="235"/>
      <c r="F728" s="420">
        <v>66150</v>
      </c>
      <c r="G728" s="599">
        <v>1052181900</v>
      </c>
      <c r="H728" s="599">
        <v>2732531550</v>
      </c>
    </row>
    <row r="729" spans="1:8" ht="19.5" customHeight="1">
      <c r="A729" s="241"/>
      <c r="B729" s="242"/>
      <c r="C729" s="598" t="s">
        <v>868</v>
      </c>
      <c r="D729" s="235"/>
      <c r="E729" s="235"/>
      <c r="F729" s="619">
        <v>59575.5</v>
      </c>
      <c r="G729" s="599">
        <v>959463428</v>
      </c>
      <c r="H729" s="599">
        <v>0</v>
      </c>
    </row>
    <row r="730" spans="1:8" ht="19.5" customHeight="1">
      <c r="A730" s="241"/>
      <c r="B730" s="242"/>
      <c r="C730" s="598" t="s">
        <v>869</v>
      </c>
      <c r="D730" s="235"/>
      <c r="E730" s="235"/>
      <c r="F730" s="420">
        <v>0</v>
      </c>
      <c r="G730" s="599">
        <v>0</v>
      </c>
      <c r="H730" s="599">
        <v>23059524603</v>
      </c>
    </row>
    <row r="731" spans="1:9" ht="19.5" customHeight="1" thickBot="1">
      <c r="A731" s="241"/>
      <c r="B731" s="242"/>
      <c r="C731" s="309" t="s">
        <v>1008</v>
      </c>
      <c r="D731" s="309"/>
      <c r="E731" s="309"/>
      <c r="F731" s="422">
        <f>F724</f>
        <v>1073807.5</v>
      </c>
      <c r="G731" s="322">
        <f>G711+G724</f>
        <v>27266472196</v>
      </c>
      <c r="H731" s="322">
        <f>H711+H724</f>
        <v>68424278573</v>
      </c>
      <c r="I731" s="239">
        <f>G731-'[2]NV'!G9</f>
        <v>-14406101175</v>
      </c>
    </row>
    <row r="732" spans="1:10" s="298" customFormat="1" ht="19.5" customHeight="1" thickTop="1">
      <c r="A732" s="296"/>
      <c r="B732" s="308"/>
      <c r="C732" s="312" t="s">
        <v>671</v>
      </c>
      <c r="D732" s="312"/>
      <c r="E732" s="312"/>
      <c r="F732" s="313"/>
      <c r="G732" s="329"/>
      <c r="H732" s="313"/>
      <c r="I732" s="239"/>
      <c r="J732" s="301"/>
    </row>
    <row r="733" spans="1:8" ht="5.25" customHeight="1">
      <c r="A733" s="241"/>
      <c r="B733" s="242"/>
      <c r="C733" s="417"/>
      <c r="D733" s="235"/>
      <c r="E733" s="235"/>
      <c r="F733" s="418"/>
      <c r="G733" s="423"/>
      <c r="H733" s="423"/>
    </row>
    <row r="734" spans="1:8" ht="21.75" customHeight="1">
      <c r="A734" s="241"/>
      <c r="B734" s="246" t="s">
        <v>523</v>
      </c>
      <c r="C734" s="243" t="s">
        <v>1217</v>
      </c>
      <c r="D734" s="243"/>
      <c r="E734" s="243"/>
      <c r="G734" s="416"/>
      <c r="H734" s="416"/>
    </row>
    <row r="735" spans="1:8" ht="19.5" customHeight="1">
      <c r="A735" s="241"/>
      <c r="B735" s="242"/>
      <c r="C735" s="292" t="s">
        <v>996</v>
      </c>
      <c r="D735" s="292"/>
      <c r="E735" s="292"/>
      <c r="F735" s="293" t="s">
        <v>997</v>
      </c>
      <c r="G735" s="295" t="str">
        <f>G710</f>
        <v>31/03/2008</v>
      </c>
      <c r="H735" s="295">
        <f>H710</f>
        <v>39448</v>
      </c>
    </row>
    <row r="736" spans="1:8" ht="19.5" customHeight="1">
      <c r="A736" s="241"/>
      <c r="B736" s="242"/>
      <c r="C736" s="325" t="s">
        <v>1215</v>
      </c>
      <c r="D736" s="235"/>
      <c r="E736" s="235"/>
      <c r="F736" s="324"/>
      <c r="G736" s="313">
        <f>SUM(G737:G742)</f>
        <v>9188455</v>
      </c>
      <c r="H736" s="313">
        <f>SUM(H737:H742)</f>
        <v>380030032</v>
      </c>
    </row>
    <row r="737" spans="1:8" ht="19.5" customHeight="1">
      <c r="A737" s="241"/>
      <c r="B737" s="242"/>
      <c r="C737" s="598" t="s">
        <v>870</v>
      </c>
      <c r="D737" s="235"/>
      <c r="E737" s="235"/>
      <c r="F737" s="324"/>
      <c r="G737" s="599">
        <v>7273003</v>
      </c>
      <c r="H737" s="599">
        <v>0</v>
      </c>
    </row>
    <row r="738" spans="1:8" ht="19.5" customHeight="1">
      <c r="A738" s="241"/>
      <c r="B738" s="242"/>
      <c r="C738" s="598" t="s">
        <v>871</v>
      </c>
      <c r="D738" s="235"/>
      <c r="E738" s="235"/>
      <c r="F738" s="324"/>
      <c r="G738" s="599">
        <v>1000000</v>
      </c>
      <c r="H738" s="599">
        <v>0</v>
      </c>
    </row>
    <row r="739" spans="1:8" ht="19.5" customHeight="1">
      <c r="A739" s="241"/>
      <c r="B739" s="242"/>
      <c r="C739" s="598" t="s">
        <v>1218</v>
      </c>
      <c r="D739" s="235"/>
      <c r="E739" s="235"/>
      <c r="F739" s="324"/>
      <c r="G739" s="599">
        <v>398055</v>
      </c>
      <c r="H739" s="599">
        <v>398055</v>
      </c>
    </row>
    <row r="740" spans="1:8" ht="19.5" customHeight="1">
      <c r="A740" s="241"/>
      <c r="B740" s="242"/>
      <c r="C740" s="598" t="s">
        <v>872</v>
      </c>
      <c r="D740" s="235"/>
      <c r="E740" s="235"/>
      <c r="F740" s="324"/>
      <c r="G740" s="599">
        <v>325960</v>
      </c>
      <c r="H740" s="599">
        <v>0</v>
      </c>
    </row>
    <row r="741" spans="1:8" ht="19.5" customHeight="1">
      <c r="A741" s="241"/>
      <c r="B741" s="242"/>
      <c r="C741" s="598" t="s">
        <v>873</v>
      </c>
      <c r="D741" s="235"/>
      <c r="E741" s="235"/>
      <c r="F741" s="324"/>
      <c r="G741" s="599">
        <v>191437</v>
      </c>
      <c r="H741" s="599">
        <v>0</v>
      </c>
    </row>
    <row r="742" spans="1:8" ht="19.5" customHeight="1">
      <c r="A742" s="241"/>
      <c r="B742" s="242"/>
      <c r="C742" s="598" t="s">
        <v>1336</v>
      </c>
      <c r="D742" s="235"/>
      <c r="E742" s="235"/>
      <c r="F742" s="324"/>
      <c r="G742" s="599">
        <v>0</v>
      </c>
      <c r="H742" s="599">
        <v>379631977</v>
      </c>
    </row>
    <row r="743" spans="1:8" ht="19.5" customHeight="1">
      <c r="A743" s="241"/>
      <c r="B743" s="242"/>
      <c r="C743" s="325" t="s">
        <v>1216</v>
      </c>
      <c r="D743" s="235"/>
      <c r="E743" s="235"/>
      <c r="F743" s="419">
        <f>SUM(F744:F746)</f>
        <v>465111</v>
      </c>
      <c r="G743" s="410">
        <f>SUM(G744:G746)</f>
        <v>7443665254</v>
      </c>
      <c r="H743" s="410">
        <f>SUM(H744:H746)</f>
        <v>1438187391</v>
      </c>
    </row>
    <row r="744" spans="1:8" ht="19.5" customHeight="1">
      <c r="A744" s="241"/>
      <c r="B744" s="242"/>
      <c r="C744" s="598" t="s">
        <v>1337</v>
      </c>
      <c r="D744" s="235"/>
      <c r="E744" s="235"/>
      <c r="F744" s="619">
        <v>223000</v>
      </c>
      <c r="G744" s="599">
        <v>3563540000</v>
      </c>
      <c r="H744" s="599">
        <v>0</v>
      </c>
    </row>
    <row r="745" spans="1:8" ht="19.5" customHeight="1">
      <c r="A745" s="241"/>
      <c r="B745" s="242"/>
      <c r="C745" s="598" t="s">
        <v>1320</v>
      </c>
      <c r="D745" s="235"/>
      <c r="E745" s="235"/>
      <c r="F745" s="619">
        <v>218515</v>
      </c>
      <c r="G745" s="599">
        <v>3499899310</v>
      </c>
      <c r="H745" s="599">
        <v>1158677170</v>
      </c>
    </row>
    <row r="746" spans="1:8" ht="19.5" customHeight="1">
      <c r="A746" s="241"/>
      <c r="B746" s="242"/>
      <c r="C746" s="598" t="s">
        <v>1338</v>
      </c>
      <c r="D746" s="235"/>
      <c r="E746" s="235"/>
      <c r="F746" s="619">
        <v>23596</v>
      </c>
      <c r="G746" s="599">
        <v>380225944</v>
      </c>
      <c r="H746" s="599">
        <v>279510221</v>
      </c>
    </row>
    <row r="747" spans="1:9" ht="19.5" customHeight="1" thickBot="1">
      <c r="A747" s="241"/>
      <c r="B747" s="242"/>
      <c r="C747" s="309" t="s">
        <v>1008</v>
      </c>
      <c r="D747" s="309"/>
      <c r="E747" s="309"/>
      <c r="F747" s="426">
        <f>F736+F743</f>
        <v>465111</v>
      </c>
      <c r="G747" s="322">
        <f>G736+G743</f>
        <v>7452853709</v>
      </c>
      <c r="H747" s="322">
        <f>H736+H743</f>
        <v>1818217423</v>
      </c>
      <c r="I747" s="239">
        <f>G747-'[2]NV'!G10</f>
        <v>3394057209</v>
      </c>
    </row>
    <row r="748" spans="1:8" ht="20.25" customHeight="1" thickTop="1">
      <c r="A748" s="241"/>
      <c r="B748" s="242"/>
      <c r="C748" s="312" t="s">
        <v>671</v>
      </c>
      <c r="D748" s="235"/>
      <c r="E748" s="235"/>
      <c r="F748" s="418"/>
      <c r="G748" s="418"/>
      <c r="H748" s="424"/>
    </row>
    <row r="749" spans="1:9" ht="21.75" customHeight="1">
      <c r="A749" s="241"/>
      <c r="B749" s="246" t="s">
        <v>524</v>
      </c>
      <c r="C749" s="243" t="s">
        <v>1220</v>
      </c>
      <c r="D749" s="243"/>
      <c r="E749" s="243"/>
      <c r="H749" s="257"/>
      <c r="I749" s="335"/>
    </row>
    <row r="750" spans="1:9" ht="19.5" customHeight="1">
      <c r="A750" s="241"/>
      <c r="B750" s="364"/>
      <c r="C750" s="292" t="s">
        <v>996</v>
      </c>
      <c r="D750" s="292"/>
      <c r="E750" s="292"/>
      <c r="F750" s="316"/>
      <c r="G750" s="295" t="str">
        <f>G735</f>
        <v>31/03/2008</v>
      </c>
      <c r="H750" s="295">
        <f>H735</f>
        <v>39448</v>
      </c>
      <c r="I750" s="335"/>
    </row>
    <row r="751" spans="1:9" ht="19.5" customHeight="1">
      <c r="A751" s="261"/>
      <c r="B751" s="276"/>
      <c r="C751" s="365" t="s">
        <v>1221</v>
      </c>
      <c r="D751" s="365"/>
      <c r="E751" s="365"/>
      <c r="F751" s="331"/>
      <c r="G751" s="236">
        <v>843519187</v>
      </c>
      <c r="H751" s="236">
        <v>2247632246</v>
      </c>
      <c r="I751" s="335"/>
    </row>
    <row r="752" spans="1:9" ht="19.5" customHeight="1">
      <c r="A752" s="261"/>
      <c r="B752" s="276"/>
      <c r="C752" s="365" t="s">
        <v>1222</v>
      </c>
      <c r="D752" s="365"/>
      <c r="E752" s="365"/>
      <c r="F752" s="331"/>
      <c r="G752" s="236">
        <v>0</v>
      </c>
      <c r="H752" s="236">
        <v>0</v>
      </c>
      <c r="I752" s="335"/>
    </row>
    <row r="753" spans="1:9" ht="19.5" customHeight="1">
      <c r="A753" s="261"/>
      <c r="B753" s="276"/>
      <c r="C753" s="365" t="s">
        <v>1223</v>
      </c>
      <c r="D753" s="365"/>
      <c r="E753" s="365"/>
      <c r="F753" s="331"/>
      <c r="G753" s="236">
        <v>231173096</v>
      </c>
      <c r="H753" s="236">
        <v>329471519</v>
      </c>
      <c r="I753" s="335"/>
    </row>
    <row r="754" spans="1:9" ht="19.5" customHeight="1">
      <c r="A754" s="261"/>
      <c r="B754" s="276"/>
      <c r="C754" s="365" t="s">
        <v>1224</v>
      </c>
      <c r="D754" s="365"/>
      <c r="E754" s="365"/>
      <c r="F754" s="331"/>
      <c r="G754" s="236">
        <v>2289200583</v>
      </c>
      <c r="H754" s="236">
        <v>0</v>
      </c>
      <c r="I754" s="335"/>
    </row>
    <row r="755" spans="1:9" ht="19.5" customHeight="1">
      <c r="A755" s="261"/>
      <c r="B755" s="276"/>
      <c r="C755" s="365" t="s">
        <v>1225</v>
      </c>
      <c r="D755" s="365"/>
      <c r="E755" s="365"/>
      <c r="F755" s="331"/>
      <c r="G755" s="236">
        <v>16191109</v>
      </c>
      <c r="H755" s="236">
        <v>551648041</v>
      </c>
      <c r="I755" s="335"/>
    </row>
    <row r="756" spans="1:9" ht="19.5" customHeight="1">
      <c r="A756" s="261"/>
      <c r="B756" s="276"/>
      <c r="C756" s="365" t="s">
        <v>1226</v>
      </c>
      <c r="D756" s="365"/>
      <c r="E756" s="365"/>
      <c r="F756" s="331"/>
      <c r="G756" s="236">
        <v>0</v>
      </c>
      <c r="H756" s="236">
        <v>0</v>
      </c>
      <c r="I756" s="335"/>
    </row>
    <row r="757" spans="1:9" ht="19.5" customHeight="1">
      <c r="A757" s="261"/>
      <c r="B757" s="276"/>
      <c r="C757" s="365" t="s">
        <v>1227</v>
      </c>
      <c r="D757" s="365"/>
      <c r="E757" s="365"/>
      <c r="F757" s="331"/>
      <c r="G757" s="236">
        <v>0</v>
      </c>
      <c r="H757" s="236">
        <v>0</v>
      </c>
      <c r="I757" s="335"/>
    </row>
    <row r="758" spans="1:9" ht="19.5" customHeight="1">
      <c r="A758" s="261"/>
      <c r="B758" s="276"/>
      <c r="C758" s="365" t="s">
        <v>1228</v>
      </c>
      <c r="D758" s="365"/>
      <c r="E758" s="365"/>
      <c r="F758" s="331"/>
      <c r="G758" s="236">
        <v>0</v>
      </c>
      <c r="H758" s="236">
        <v>0</v>
      </c>
      <c r="I758" s="335"/>
    </row>
    <row r="759" spans="1:9" ht="19.5" customHeight="1">
      <c r="A759" s="261"/>
      <c r="B759" s="276"/>
      <c r="C759" s="365" t="s">
        <v>1229</v>
      </c>
      <c r="D759" s="365"/>
      <c r="E759" s="365"/>
      <c r="F759" s="331"/>
      <c r="G759" s="236">
        <v>0</v>
      </c>
      <c r="H759" s="236">
        <v>0</v>
      </c>
      <c r="I759" s="270">
        <f>G760-'[2]NV'!G11</f>
        <v>2781029585</v>
      </c>
    </row>
    <row r="760" spans="1:9" ht="19.5" customHeight="1" thickBot="1">
      <c r="A760" s="261"/>
      <c r="B760" s="276"/>
      <c r="C760" s="309" t="s">
        <v>1008</v>
      </c>
      <c r="D760" s="309"/>
      <c r="E760" s="309"/>
      <c r="F760" s="311"/>
      <c r="G760" s="322">
        <f>SUM(G751:G759)</f>
        <v>3380083975</v>
      </c>
      <c r="H760" s="322">
        <f>SUM(H751:H759)</f>
        <v>3128751806</v>
      </c>
      <c r="I760" s="270">
        <f>G760-'[2]NV'!G11</f>
        <v>2781029585</v>
      </c>
    </row>
    <row r="761" spans="1:9" ht="19.5" customHeight="1" hidden="1" thickTop="1">
      <c r="A761" s="261"/>
      <c r="B761" s="276"/>
      <c r="C761" s="782" t="s">
        <v>1230</v>
      </c>
      <c r="D761" s="782"/>
      <c r="E761" s="782"/>
      <c r="F761" s="782"/>
      <c r="G761" s="782"/>
      <c r="H761" s="782"/>
      <c r="I761" s="270"/>
    </row>
    <row r="762" spans="1:9" ht="34.5" customHeight="1" hidden="1">
      <c r="A762" s="261"/>
      <c r="B762" s="276"/>
      <c r="C762" s="767" t="s">
        <v>1231</v>
      </c>
      <c r="D762" s="767"/>
      <c r="E762" s="767"/>
      <c r="F762" s="767"/>
      <c r="G762" s="767"/>
      <c r="H762" s="767"/>
      <c r="I762" s="270"/>
    </row>
    <row r="763" spans="1:9" ht="4.5" customHeight="1" thickTop="1">
      <c r="A763" s="261"/>
      <c r="B763" s="276"/>
      <c r="C763" s="235"/>
      <c r="D763" s="235"/>
      <c r="E763" s="235"/>
      <c r="F763" s="327"/>
      <c r="G763" s="330"/>
      <c r="H763" s="330"/>
      <c r="I763" s="270"/>
    </row>
    <row r="764" spans="1:10" ht="21.75" customHeight="1" hidden="1">
      <c r="A764" s="241"/>
      <c r="B764" s="246">
        <f>'[2]NV'!F13</f>
        <v>0</v>
      </c>
      <c r="C764" s="243" t="s">
        <v>1232</v>
      </c>
      <c r="D764" s="243"/>
      <c r="E764" s="243"/>
      <c r="G764" s="416">
        <f>G760-'[2]NV'!G11</f>
        <v>2781029585</v>
      </c>
      <c r="H764" s="416">
        <f>H760-'[2]NV'!H11</f>
        <v>1131793581</v>
      </c>
      <c r="I764" s="270"/>
      <c r="J764" s="240"/>
    </row>
    <row r="765" spans="1:10" ht="19.5" customHeight="1" hidden="1">
      <c r="A765" s="241"/>
      <c r="B765" s="242"/>
      <c r="C765" s="292" t="s">
        <v>996</v>
      </c>
      <c r="D765" s="292"/>
      <c r="E765" s="292"/>
      <c r="F765" s="316"/>
      <c r="G765" s="317"/>
      <c r="H765" s="317" t="s">
        <v>1010</v>
      </c>
      <c r="I765" s="270"/>
      <c r="J765" s="240"/>
    </row>
    <row r="766" spans="1:10" s="430" customFormat="1" ht="19.5" customHeight="1" hidden="1">
      <c r="A766" s="263"/>
      <c r="B766" s="427"/>
      <c r="C766" s="365" t="s">
        <v>1233</v>
      </c>
      <c r="D766" s="365"/>
      <c r="E766" s="365"/>
      <c r="F766" s="339"/>
      <c r="G766" s="236"/>
      <c r="H766" s="236">
        <v>0</v>
      </c>
      <c r="I766" s="428"/>
      <c r="J766" s="429"/>
    </row>
    <row r="767" spans="1:10" s="430" customFormat="1" ht="19.5" customHeight="1" hidden="1">
      <c r="A767" s="263"/>
      <c r="B767" s="427"/>
      <c r="C767" s="365" t="s">
        <v>1234</v>
      </c>
      <c r="D767" s="365"/>
      <c r="E767" s="365"/>
      <c r="F767" s="339"/>
      <c r="G767" s="236"/>
      <c r="H767" s="236">
        <v>0</v>
      </c>
      <c r="I767" s="428"/>
      <c r="J767" s="429"/>
    </row>
    <row r="768" spans="1:10" s="430" customFormat="1" ht="19.5" customHeight="1" hidden="1">
      <c r="A768" s="263"/>
      <c r="B768" s="427"/>
      <c r="C768" s="365" t="s">
        <v>1235</v>
      </c>
      <c r="D768" s="365"/>
      <c r="E768" s="365"/>
      <c r="F768" s="339"/>
      <c r="G768" s="236"/>
      <c r="H768" s="236">
        <v>0</v>
      </c>
      <c r="I768" s="428"/>
      <c r="J768" s="429"/>
    </row>
    <row r="769" spans="1:10" s="430" customFormat="1" ht="19.5" customHeight="1" hidden="1">
      <c r="A769" s="263"/>
      <c r="B769" s="427"/>
      <c r="C769" s="365" t="s">
        <v>1236</v>
      </c>
      <c r="D769" s="365"/>
      <c r="F769" s="418" t="s">
        <v>1237</v>
      </c>
      <c r="G769" s="236"/>
      <c r="H769" s="236">
        <v>0</v>
      </c>
      <c r="I769" s="428"/>
      <c r="J769" s="429"/>
    </row>
    <row r="770" spans="1:10" s="430" customFormat="1" ht="19.5" customHeight="1" hidden="1">
      <c r="A770" s="263"/>
      <c r="B770" s="427"/>
      <c r="C770" s="365" t="s">
        <v>1238</v>
      </c>
      <c r="D770" s="365"/>
      <c r="F770" s="418" t="s">
        <v>1237</v>
      </c>
      <c r="G770" s="236"/>
      <c r="H770" s="236">
        <v>1111818182</v>
      </c>
      <c r="I770" s="428"/>
      <c r="J770" s="429"/>
    </row>
    <row r="771" spans="1:10" s="430" customFormat="1" ht="19.5" customHeight="1" hidden="1">
      <c r="A771" s="263"/>
      <c r="B771" s="427"/>
      <c r="C771" s="365" t="s">
        <v>1239</v>
      </c>
      <c r="D771" s="365"/>
      <c r="F771" s="418"/>
      <c r="G771" s="236"/>
      <c r="H771" s="236">
        <v>0</v>
      </c>
      <c r="I771" s="428"/>
      <c r="J771" s="429"/>
    </row>
    <row r="772" spans="1:10" s="430" customFormat="1" ht="19.5" customHeight="1" hidden="1">
      <c r="A772" s="263"/>
      <c r="B772" s="427"/>
      <c r="C772" s="365" t="s">
        <v>1240</v>
      </c>
      <c r="D772" s="365"/>
      <c r="F772" s="418"/>
      <c r="G772" s="236"/>
      <c r="H772" s="236">
        <v>103196500</v>
      </c>
      <c r="I772" s="428"/>
      <c r="J772" s="429"/>
    </row>
    <row r="773" spans="1:10" s="430" customFormat="1" ht="19.5" customHeight="1" hidden="1">
      <c r="A773" s="263"/>
      <c r="B773" s="427"/>
      <c r="C773" s="365" t="s">
        <v>1241</v>
      </c>
      <c r="D773" s="365"/>
      <c r="F773" s="418" t="s">
        <v>1237</v>
      </c>
      <c r="G773" s="236"/>
      <c r="H773" s="236">
        <v>0</v>
      </c>
      <c r="I773" s="428"/>
      <c r="J773" s="429"/>
    </row>
    <row r="774" spans="1:10" s="430" customFormat="1" ht="19.5" customHeight="1" hidden="1">
      <c r="A774" s="263"/>
      <c r="B774" s="427"/>
      <c r="C774" s="365" t="s">
        <v>1242</v>
      </c>
      <c r="D774" s="365"/>
      <c r="F774" s="418" t="s">
        <v>1237</v>
      </c>
      <c r="G774" s="236"/>
      <c r="H774" s="236">
        <v>0</v>
      </c>
      <c r="I774" s="428"/>
      <c r="J774" s="429"/>
    </row>
    <row r="775" spans="1:10" s="430" customFormat="1" ht="19.5" customHeight="1" hidden="1">
      <c r="A775" s="263"/>
      <c r="B775" s="427"/>
      <c r="C775" s="365" t="s">
        <v>1243</v>
      </c>
      <c r="D775" s="365"/>
      <c r="F775" s="418" t="s">
        <v>1237</v>
      </c>
      <c r="G775" s="236"/>
      <c r="H775" s="236">
        <v>43034876</v>
      </c>
      <c r="I775" s="428"/>
      <c r="J775" s="429"/>
    </row>
    <row r="776" spans="1:10" s="430" customFormat="1" ht="19.5" customHeight="1" hidden="1">
      <c r="A776" s="263"/>
      <c r="B776" s="427"/>
      <c r="C776" s="365" t="s">
        <v>1244</v>
      </c>
      <c r="D776" s="365"/>
      <c r="E776" s="365"/>
      <c r="F776" s="339"/>
      <c r="G776" s="236"/>
      <c r="H776" s="236">
        <v>0</v>
      </c>
      <c r="I776" s="428"/>
      <c r="J776" s="429"/>
    </row>
    <row r="777" spans="1:10" s="430" customFormat="1" ht="19.5" customHeight="1" hidden="1">
      <c r="A777" s="263"/>
      <c r="B777" s="427"/>
      <c r="C777" s="365" t="s">
        <v>1028</v>
      </c>
      <c r="D777" s="365"/>
      <c r="E777" s="365"/>
      <c r="F777" s="339"/>
      <c r="G777" s="236"/>
      <c r="H777" s="236">
        <v>115388260</v>
      </c>
      <c r="I777" s="270">
        <f>G778-'[2]NV'!G13</f>
        <v>0</v>
      </c>
      <c r="J777" s="429"/>
    </row>
    <row r="778" spans="1:10" ht="19.5" customHeight="1" hidden="1" thickBot="1">
      <c r="A778" s="261"/>
      <c r="C778" s="309" t="s">
        <v>1008</v>
      </c>
      <c r="D778" s="309"/>
      <c r="E778" s="309"/>
      <c r="F778" s="311"/>
      <c r="G778" s="322"/>
      <c r="H778" s="322">
        <f>SUM(H766:H777)</f>
        <v>1373437818</v>
      </c>
      <c r="I778" s="270">
        <f>H778-'[2]NV'!H13</f>
        <v>1373437818</v>
      </c>
      <c r="J778" s="240"/>
    </row>
    <row r="779" spans="1:8" s="298" customFormat="1" ht="19.5" customHeight="1" hidden="1" thickTop="1">
      <c r="A779" s="296"/>
      <c r="B779" s="308"/>
      <c r="C779" s="312" t="s">
        <v>1029</v>
      </c>
      <c r="D779" s="319"/>
      <c r="E779" s="319"/>
      <c r="F779" s="329"/>
      <c r="G779" s="239"/>
      <c r="H779" s="333"/>
    </row>
    <row r="780" spans="1:10" ht="4.5" customHeight="1" hidden="1">
      <c r="A780" s="261"/>
      <c r="C780" s="235"/>
      <c r="D780" s="235"/>
      <c r="E780" s="235"/>
      <c r="F780" s="327"/>
      <c r="G780" s="330"/>
      <c r="H780" s="330"/>
      <c r="I780" s="270"/>
      <c r="J780" s="240"/>
    </row>
    <row r="781" spans="1:10" ht="21.75" customHeight="1">
      <c r="A781" s="241"/>
      <c r="B781" s="246" t="s">
        <v>526</v>
      </c>
      <c r="C781" s="243" t="s">
        <v>1245</v>
      </c>
      <c r="D781" s="243"/>
      <c r="E781" s="243"/>
      <c r="I781" s="270"/>
      <c r="J781" s="240"/>
    </row>
    <row r="782" spans="1:10" ht="19.5" customHeight="1">
      <c r="A782" s="241"/>
      <c r="B782" s="242"/>
      <c r="C782" s="292" t="s">
        <v>996</v>
      </c>
      <c r="D782" s="292"/>
      <c r="E782" s="292"/>
      <c r="F782" s="316"/>
      <c r="G782" s="295" t="str">
        <f>G750</f>
        <v>31/03/2008</v>
      </c>
      <c r="H782" s="295">
        <f>H750</f>
        <v>39448</v>
      </c>
      <c r="I782" s="270"/>
      <c r="J782" s="240"/>
    </row>
    <row r="783" spans="1:10" ht="19.5" customHeight="1">
      <c r="A783" s="261"/>
      <c r="C783" s="365" t="s">
        <v>1246</v>
      </c>
      <c r="D783" s="365"/>
      <c r="E783" s="365"/>
      <c r="F783" s="331"/>
      <c r="G783" s="236">
        <v>0</v>
      </c>
      <c r="H783" s="236">
        <v>0</v>
      </c>
      <c r="I783" s="270"/>
      <c r="J783" s="240"/>
    </row>
    <row r="784" spans="1:10" ht="19.5" customHeight="1">
      <c r="A784" s="261"/>
      <c r="C784" s="365" t="s">
        <v>1247</v>
      </c>
      <c r="D784" s="365"/>
      <c r="E784" s="365"/>
      <c r="F784" s="331"/>
      <c r="G784" s="236">
        <v>0</v>
      </c>
      <c r="H784" s="236">
        <v>0</v>
      </c>
      <c r="I784" s="270"/>
      <c r="J784" s="240"/>
    </row>
    <row r="785" spans="1:10" ht="19.5" customHeight="1">
      <c r="A785" s="261"/>
      <c r="C785" s="387" t="s">
        <v>1248</v>
      </c>
      <c r="D785" s="365"/>
      <c r="E785" s="365"/>
      <c r="F785" s="331"/>
      <c r="G785" s="236">
        <v>0</v>
      </c>
      <c r="H785" s="236">
        <v>0</v>
      </c>
      <c r="I785" s="270"/>
      <c r="J785" s="240"/>
    </row>
    <row r="786" spans="1:10" ht="19.5" customHeight="1">
      <c r="A786" s="261"/>
      <c r="C786" s="387" t="s">
        <v>1249</v>
      </c>
      <c r="D786" s="365"/>
      <c r="E786" s="365"/>
      <c r="F786" s="331"/>
      <c r="G786" s="236">
        <v>0</v>
      </c>
      <c r="H786" s="236">
        <v>0</v>
      </c>
      <c r="I786" s="270"/>
      <c r="J786" s="240"/>
    </row>
    <row r="787" spans="1:10" ht="19.5" customHeight="1">
      <c r="A787" s="261"/>
      <c r="C787" s="365" t="s">
        <v>1250</v>
      </c>
      <c r="D787" s="365"/>
      <c r="E787" s="365"/>
      <c r="F787" s="331"/>
      <c r="G787" s="236">
        <v>0</v>
      </c>
      <c r="H787" s="236">
        <v>0</v>
      </c>
      <c r="I787" s="270"/>
      <c r="J787" s="240"/>
    </row>
    <row r="788" spans="1:10" ht="19.5" customHeight="1">
      <c r="A788" s="261"/>
      <c r="C788" s="365" t="s">
        <v>1251</v>
      </c>
      <c r="D788" s="365"/>
      <c r="E788" s="365"/>
      <c r="F788" s="331"/>
      <c r="G788" s="236">
        <v>0</v>
      </c>
      <c r="H788" s="236">
        <v>0</v>
      </c>
      <c r="I788" s="270"/>
      <c r="J788" s="240"/>
    </row>
    <row r="789" spans="1:10" ht="19.5" customHeight="1">
      <c r="A789" s="261"/>
      <c r="C789" s="365" t="s">
        <v>1252</v>
      </c>
      <c r="D789" s="365"/>
      <c r="E789" s="365"/>
      <c r="F789" s="331"/>
      <c r="G789" s="236">
        <v>0</v>
      </c>
      <c r="H789" s="236">
        <v>0</v>
      </c>
      <c r="I789" s="270"/>
      <c r="J789" s="240"/>
    </row>
    <row r="790" spans="1:10" ht="19.5" customHeight="1">
      <c r="A790" s="261"/>
      <c r="C790" s="365" t="s">
        <v>1253</v>
      </c>
      <c r="D790" s="365"/>
      <c r="E790" s="365"/>
      <c r="F790" s="331"/>
      <c r="G790" s="236">
        <v>1059374726</v>
      </c>
      <c r="H790" s="236">
        <v>359405994</v>
      </c>
      <c r="I790" s="270"/>
      <c r="J790" s="240"/>
    </row>
    <row r="791" spans="1:10" ht="19.5" customHeight="1">
      <c r="A791" s="261"/>
      <c r="C791" s="365" t="s">
        <v>1254</v>
      </c>
      <c r="D791" s="365"/>
      <c r="E791" s="365"/>
      <c r="F791" s="331"/>
      <c r="G791" s="236">
        <f>SUM(G792:G798)</f>
        <v>156201874089</v>
      </c>
      <c r="H791" s="236">
        <f>SUM(H792:H798)</f>
        <v>16390431663</v>
      </c>
      <c r="I791" s="270">
        <f>G799-'[2]NV'!G16</f>
        <v>108431191248</v>
      </c>
      <c r="J791" s="240"/>
    </row>
    <row r="792" spans="1:10" ht="19.5" customHeight="1">
      <c r="A792" s="261"/>
      <c r="C792" s="802" t="s">
        <v>1255</v>
      </c>
      <c r="D792" s="802"/>
      <c r="E792" s="802"/>
      <c r="F792" s="506"/>
      <c r="G792" s="329">
        <v>11399980000</v>
      </c>
      <c r="H792" s="329">
        <v>11400000000</v>
      </c>
      <c r="I792" s="270"/>
      <c r="J792" s="240"/>
    </row>
    <row r="793" spans="1:10" ht="19.5" customHeight="1" hidden="1">
      <c r="A793" s="261"/>
      <c r="C793" s="802" t="s">
        <v>1256</v>
      </c>
      <c r="D793" s="802"/>
      <c r="E793" s="802"/>
      <c r="F793" s="688"/>
      <c r="G793" s="329">
        <v>0</v>
      </c>
      <c r="H793" s="329">
        <v>0</v>
      </c>
      <c r="I793" s="270"/>
      <c r="J793" s="240"/>
    </row>
    <row r="794" spans="1:10" ht="19.5" customHeight="1" hidden="1">
      <c r="A794" s="261"/>
      <c r="C794" s="802" t="s">
        <v>1257</v>
      </c>
      <c r="D794" s="802"/>
      <c r="E794" s="802"/>
      <c r="F794" s="802"/>
      <c r="G794" s="329">
        <v>0</v>
      </c>
      <c r="H794" s="329">
        <v>0</v>
      </c>
      <c r="I794" s="270"/>
      <c r="J794" s="240"/>
    </row>
    <row r="795" spans="1:10" ht="19.5" customHeight="1">
      <c r="A795" s="261"/>
      <c r="C795" s="802" t="s">
        <v>1258</v>
      </c>
      <c r="D795" s="802"/>
      <c r="E795" s="802"/>
      <c r="F795" s="689"/>
      <c r="G795" s="329">
        <v>4525468620</v>
      </c>
      <c r="H795" s="329">
        <v>4525468620</v>
      </c>
      <c r="I795" s="270"/>
      <c r="J795" s="240"/>
    </row>
    <row r="796" spans="1:10" ht="19.5" customHeight="1">
      <c r="A796" s="261"/>
      <c r="C796" s="802" t="s">
        <v>1259</v>
      </c>
      <c r="D796" s="802"/>
      <c r="E796" s="802"/>
      <c r="F796" s="688"/>
      <c r="G796" s="329">
        <v>495850000</v>
      </c>
      <c r="H796" s="329">
        <v>395850000</v>
      </c>
      <c r="I796" s="270"/>
      <c r="J796" s="240"/>
    </row>
    <row r="797" spans="1:10" ht="19.5" customHeight="1">
      <c r="A797" s="261"/>
      <c r="C797" s="802" t="s">
        <v>1385</v>
      </c>
      <c r="D797" s="802"/>
      <c r="E797" s="802"/>
      <c r="F797" s="688"/>
      <c r="G797" s="329">
        <v>139714084000</v>
      </c>
      <c r="H797" s="329">
        <v>0</v>
      </c>
      <c r="I797" s="270"/>
      <c r="J797" s="240"/>
    </row>
    <row r="798" spans="1:10" ht="19.5" customHeight="1">
      <c r="A798" s="261"/>
      <c r="C798" s="802" t="s">
        <v>1260</v>
      </c>
      <c r="D798" s="802"/>
      <c r="E798" s="802"/>
      <c r="F798" s="688"/>
      <c r="G798" s="329">
        <v>66491469</v>
      </c>
      <c r="H798" s="329">
        <f>63846469+5266574</f>
        <v>69113043</v>
      </c>
      <c r="I798" s="270" t="s">
        <v>1261</v>
      </c>
      <c r="J798" s="240"/>
    </row>
    <row r="799" spans="1:10" ht="19.5" customHeight="1" thickBot="1">
      <c r="A799" s="261"/>
      <c r="C799" s="309" t="s">
        <v>1008</v>
      </c>
      <c r="D799" s="309"/>
      <c r="E799" s="309"/>
      <c r="F799" s="311"/>
      <c r="G799" s="322">
        <f>G791+G790+G789+G788+G787+G784+G783</f>
        <v>157261248815</v>
      </c>
      <c r="H799" s="322">
        <f>H791+H790+H789+H788+H787+H784+H783</f>
        <v>16749837657</v>
      </c>
      <c r="I799" s="270">
        <f>G799-'[2]NV'!G16</f>
        <v>108431191248</v>
      </c>
      <c r="J799" s="240"/>
    </row>
    <row r="800" spans="1:9" ht="4.5" customHeight="1" thickTop="1">
      <c r="A800" s="261"/>
      <c r="B800" s="276"/>
      <c r="C800" s="235"/>
      <c r="D800" s="235"/>
      <c r="E800" s="235"/>
      <c r="F800" s="327"/>
      <c r="G800" s="330"/>
      <c r="H800" s="257"/>
      <c r="I800" s="335"/>
    </row>
    <row r="801" spans="1:10" ht="21.75" customHeight="1" hidden="1">
      <c r="A801" s="241"/>
      <c r="B801" s="246">
        <f>'[2]NV'!F20</f>
        <v>0</v>
      </c>
      <c r="C801" s="243" t="s">
        <v>1262</v>
      </c>
      <c r="D801" s="243"/>
      <c r="E801" s="243"/>
      <c r="I801" s="270"/>
      <c r="J801" s="240"/>
    </row>
    <row r="802" spans="1:10" ht="19.5" customHeight="1" hidden="1">
      <c r="A802" s="241"/>
      <c r="B802" s="242"/>
      <c r="C802" s="292" t="s">
        <v>996</v>
      </c>
      <c r="D802" s="292"/>
      <c r="E802" s="292"/>
      <c r="F802" s="316"/>
      <c r="G802" s="317" t="s">
        <v>1010</v>
      </c>
      <c r="H802" s="317" t="s">
        <v>1011</v>
      </c>
      <c r="I802" s="270"/>
      <c r="J802" s="240"/>
    </row>
    <row r="803" spans="1:10" ht="19.5" customHeight="1" hidden="1">
      <c r="A803" s="261"/>
      <c r="C803" s="365" t="s">
        <v>1263</v>
      </c>
      <c r="D803" s="365"/>
      <c r="E803" s="365"/>
      <c r="F803" s="331"/>
      <c r="G803" s="236">
        <v>0</v>
      </c>
      <c r="H803" s="236">
        <v>0</v>
      </c>
      <c r="I803" s="270"/>
      <c r="J803" s="240"/>
    </row>
    <row r="804" spans="1:10" ht="19.5" customHeight="1" hidden="1">
      <c r="A804" s="261"/>
      <c r="C804" s="365" t="s">
        <v>1264</v>
      </c>
      <c r="D804" s="365"/>
      <c r="E804" s="365"/>
      <c r="F804" s="331"/>
      <c r="G804" s="236">
        <v>0</v>
      </c>
      <c r="H804" s="236">
        <v>0</v>
      </c>
      <c r="I804" s="270">
        <f>G805-'[2]NV'!G20</f>
        <v>0</v>
      </c>
      <c r="J804" s="240"/>
    </row>
    <row r="805" spans="1:10" ht="19.5" customHeight="1" hidden="1" thickBot="1">
      <c r="A805" s="261"/>
      <c r="C805" s="309" t="s">
        <v>1008</v>
      </c>
      <c r="D805" s="309"/>
      <c r="E805" s="309"/>
      <c r="F805" s="311"/>
      <c r="G805" s="322">
        <f>SUM(G803:G804)</f>
        <v>0</v>
      </c>
      <c r="H805" s="322">
        <f>SUM(H803:H804)</f>
        <v>0</v>
      </c>
      <c r="I805" s="270">
        <f>H805-'[2]NV'!H20</f>
        <v>0</v>
      </c>
      <c r="J805" s="240"/>
    </row>
    <row r="806" spans="1:9" ht="4.5" customHeight="1" hidden="1" thickTop="1">
      <c r="A806" s="261"/>
      <c r="B806" s="276"/>
      <c r="C806" s="235"/>
      <c r="D806" s="235"/>
      <c r="E806" s="235"/>
      <c r="F806" s="327"/>
      <c r="G806" s="330"/>
      <c r="H806" s="257"/>
      <c r="I806" s="335"/>
    </row>
    <row r="807" spans="1:10" ht="21.75" customHeight="1" hidden="1">
      <c r="A807" s="241"/>
      <c r="B807" s="246">
        <f>'[2]NV'!F22</f>
        <v>0</v>
      </c>
      <c r="C807" s="243" t="s">
        <v>1265</v>
      </c>
      <c r="D807" s="243"/>
      <c r="E807" s="243"/>
      <c r="I807" s="270"/>
      <c r="J807" s="240"/>
    </row>
    <row r="808" spans="1:10" ht="19.5" customHeight="1" hidden="1">
      <c r="A808" s="241"/>
      <c r="B808" s="242"/>
      <c r="C808" s="292" t="s">
        <v>996</v>
      </c>
      <c r="D808" s="292"/>
      <c r="E808" s="292"/>
      <c r="F808" s="316"/>
      <c r="G808" s="317" t="s">
        <v>1010</v>
      </c>
      <c r="H808" s="317" t="s">
        <v>1011</v>
      </c>
      <c r="I808" s="270"/>
      <c r="J808" s="240"/>
    </row>
    <row r="809" spans="1:9" s="298" customFormat="1" ht="19.5" customHeight="1" hidden="1">
      <c r="A809" s="296"/>
      <c r="B809" s="297" t="s">
        <v>999</v>
      </c>
      <c r="C809" s="432" t="s">
        <v>1266</v>
      </c>
      <c r="D809" s="433"/>
      <c r="E809" s="433"/>
      <c r="F809" s="319"/>
      <c r="G809" s="329">
        <f>SUM(G810:G812)</f>
        <v>0</v>
      </c>
      <c r="H809" s="329">
        <f>SUM(H810:H812)</f>
        <v>0</v>
      </c>
      <c r="I809" s="270"/>
    </row>
    <row r="810" spans="1:10" ht="19.5" customHeight="1" hidden="1">
      <c r="A810" s="261"/>
      <c r="C810" s="365" t="s">
        <v>1267</v>
      </c>
      <c r="D810" s="365"/>
      <c r="E810" s="365"/>
      <c r="F810" s="331"/>
      <c r="G810" s="236">
        <v>0</v>
      </c>
      <c r="H810" s="236">
        <v>0</v>
      </c>
      <c r="I810" s="270"/>
      <c r="J810" s="240"/>
    </row>
    <row r="811" spans="1:10" ht="19.5" customHeight="1" hidden="1">
      <c r="A811" s="261"/>
      <c r="C811" s="365" t="s">
        <v>1268</v>
      </c>
      <c r="D811" s="365"/>
      <c r="E811" s="365"/>
      <c r="F811" s="331"/>
      <c r="G811" s="236">
        <v>0</v>
      </c>
      <c r="H811" s="236">
        <v>0</v>
      </c>
      <c r="I811" s="270"/>
      <c r="J811" s="240"/>
    </row>
    <row r="812" spans="1:10" ht="19.5" customHeight="1" hidden="1">
      <c r="A812" s="261"/>
      <c r="C812" s="365" t="s">
        <v>1269</v>
      </c>
      <c r="D812" s="365"/>
      <c r="E812" s="365"/>
      <c r="F812" s="331"/>
      <c r="G812" s="236">
        <v>0</v>
      </c>
      <c r="H812" s="236">
        <v>0</v>
      </c>
      <c r="I812" s="270"/>
      <c r="J812" s="240"/>
    </row>
    <row r="813" spans="1:9" s="298" customFormat="1" ht="19.5" customHeight="1" hidden="1">
      <c r="A813" s="296"/>
      <c r="B813" s="297" t="s">
        <v>1001</v>
      </c>
      <c r="C813" s="432" t="s">
        <v>1266</v>
      </c>
      <c r="D813" s="433"/>
      <c r="E813" s="433"/>
      <c r="F813" s="319"/>
      <c r="G813" s="329">
        <f>SUM(G814:G815)</f>
        <v>0</v>
      </c>
      <c r="H813" s="329">
        <f>SUM(H814:H815)</f>
        <v>0</v>
      </c>
      <c r="I813" s="270"/>
    </row>
    <row r="814" spans="1:10" ht="19.5" customHeight="1" hidden="1">
      <c r="A814" s="261"/>
      <c r="C814" s="365" t="s">
        <v>1270</v>
      </c>
      <c r="D814" s="365"/>
      <c r="E814" s="365"/>
      <c r="F814" s="331"/>
      <c r="G814" s="236">
        <v>0</v>
      </c>
      <c r="H814" s="236">
        <v>0</v>
      </c>
      <c r="I814" s="270"/>
      <c r="J814" s="240"/>
    </row>
    <row r="815" spans="1:10" ht="19.5" customHeight="1" hidden="1">
      <c r="A815" s="261"/>
      <c r="C815" s="365" t="s">
        <v>1271</v>
      </c>
      <c r="D815" s="365"/>
      <c r="E815" s="365"/>
      <c r="F815" s="331"/>
      <c r="G815" s="236">
        <v>0</v>
      </c>
      <c r="H815" s="236">
        <v>0</v>
      </c>
      <c r="I815" s="270">
        <f>G816-'[2]NV'!G22</f>
        <v>0</v>
      </c>
      <c r="J815" s="240"/>
    </row>
    <row r="816" spans="1:10" ht="19.5" customHeight="1" hidden="1" thickBot="1">
      <c r="A816" s="261"/>
      <c r="C816" s="309" t="s">
        <v>1008</v>
      </c>
      <c r="D816" s="309"/>
      <c r="E816" s="309"/>
      <c r="F816" s="311"/>
      <c r="G816" s="322">
        <f>G813+G809</f>
        <v>0</v>
      </c>
      <c r="H816" s="322">
        <f>H813+H809</f>
        <v>0</v>
      </c>
      <c r="I816" s="270">
        <f>H816-'[2]NV'!H23</f>
        <v>0</v>
      </c>
      <c r="J816" s="240"/>
    </row>
    <row r="817" spans="1:9" s="298" customFormat="1" ht="19.5" customHeight="1" hidden="1" thickTop="1">
      <c r="A817" s="296"/>
      <c r="B817" s="297" t="s">
        <v>1006</v>
      </c>
      <c r="C817" s="432" t="s">
        <v>1272</v>
      </c>
      <c r="D817" s="433"/>
      <c r="E817" s="433"/>
      <c r="F817" s="319"/>
      <c r="G817" s="329"/>
      <c r="H817" s="329"/>
      <c r="I817" s="270"/>
    </row>
    <row r="818" spans="2:10" s="342" customFormat="1" ht="19.5" customHeight="1" hidden="1">
      <c r="B818" s="366"/>
      <c r="C818" s="803" t="s">
        <v>1273</v>
      </c>
      <c r="D818" s="820" t="s">
        <v>609</v>
      </c>
      <c r="E818" s="818"/>
      <c r="F818" s="819"/>
      <c r="G818" s="818"/>
      <c r="H818" s="819"/>
      <c r="I818" s="346"/>
      <c r="J818" s="347"/>
    </row>
    <row r="819" spans="2:10" s="342" customFormat="1" ht="49.5" customHeight="1" hidden="1">
      <c r="B819" s="366"/>
      <c r="C819" s="804"/>
      <c r="D819" s="369" t="s">
        <v>1274</v>
      </c>
      <c r="E819" s="369" t="s">
        <v>1275</v>
      </c>
      <c r="F819" s="369" t="s">
        <v>1276</v>
      </c>
      <c r="G819" s="369" t="s">
        <v>1275</v>
      </c>
      <c r="H819" s="369" t="s">
        <v>1276</v>
      </c>
      <c r="I819" s="346"/>
      <c r="J819" s="347"/>
    </row>
    <row r="820" spans="1:10" ht="34.5" customHeight="1" hidden="1">
      <c r="A820" s="261"/>
      <c r="B820" s="262"/>
      <c r="C820" s="434" t="s">
        <v>1277</v>
      </c>
      <c r="D820" s="398">
        <v>0</v>
      </c>
      <c r="E820" s="397">
        <v>0</v>
      </c>
      <c r="F820" s="398">
        <v>0</v>
      </c>
      <c r="G820" s="398">
        <v>0</v>
      </c>
      <c r="H820" s="398">
        <v>0</v>
      </c>
      <c r="I820" s="239">
        <f>H820-'[2]TS'!H167</f>
        <v>0</v>
      </c>
      <c r="J820" s="218"/>
    </row>
    <row r="821" spans="1:10" ht="34.5" customHeight="1" hidden="1">
      <c r="A821" s="261"/>
      <c r="B821" s="262"/>
      <c r="C821" s="435" t="s">
        <v>1278</v>
      </c>
      <c r="D821" s="378">
        <v>0</v>
      </c>
      <c r="E821" s="400">
        <v>0</v>
      </c>
      <c r="F821" s="378">
        <v>0</v>
      </c>
      <c r="G821" s="378">
        <v>0</v>
      </c>
      <c r="H821" s="378">
        <v>0</v>
      </c>
      <c r="I821" s="239">
        <f>H821-'[2]TS'!H168</f>
        <v>0</v>
      </c>
      <c r="J821" s="218"/>
    </row>
    <row r="822" spans="1:10" ht="34.5" customHeight="1" hidden="1">
      <c r="A822" s="261"/>
      <c r="B822" s="262"/>
      <c r="C822" s="436" t="s">
        <v>1279</v>
      </c>
      <c r="D822" s="403">
        <v>0</v>
      </c>
      <c r="E822" s="402">
        <v>0</v>
      </c>
      <c r="F822" s="403">
        <v>0</v>
      </c>
      <c r="G822" s="403">
        <v>0</v>
      </c>
      <c r="H822" s="403">
        <v>0</v>
      </c>
      <c r="I822" s="239">
        <f>H822-'[2]TS'!H169</f>
        <v>0</v>
      </c>
      <c r="J822" s="218"/>
    </row>
    <row r="823" spans="1:9" ht="4.5" customHeight="1" hidden="1">
      <c r="A823" s="261"/>
      <c r="B823" s="276"/>
      <c r="C823" s="235"/>
      <c r="D823" s="235"/>
      <c r="E823" s="235"/>
      <c r="F823" s="327"/>
      <c r="G823" s="330"/>
      <c r="H823" s="257"/>
      <c r="I823" s="335"/>
    </row>
    <row r="824" spans="1:10" ht="21.75" customHeight="1" hidden="1">
      <c r="A824" s="241"/>
      <c r="B824" s="246">
        <f>'[2]NV'!F23</f>
        <v>0</v>
      </c>
      <c r="C824" s="243" t="s">
        <v>1280</v>
      </c>
      <c r="D824" s="243"/>
      <c r="E824" s="243"/>
      <c r="I824" s="270"/>
      <c r="J824" s="240"/>
    </row>
    <row r="825" spans="1:10" ht="19.5" customHeight="1" hidden="1">
      <c r="A825" s="241"/>
      <c r="B825" s="242"/>
      <c r="C825" s="292" t="s">
        <v>996</v>
      </c>
      <c r="D825" s="292"/>
      <c r="E825" s="292"/>
      <c r="F825" s="316"/>
      <c r="G825" s="317" t="s">
        <v>1010</v>
      </c>
      <c r="H825" s="317" t="s">
        <v>1011</v>
      </c>
      <c r="I825" s="270"/>
      <c r="J825" s="240"/>
    </row>
    <row r="826" spans="1:9" s="298" customFormat="1" ht="19.5" customHeight="1" hidden="1">
      <c r="A826" s="296"/>
      <c r="B826" s="297" t="s">
        <v>999</v>
      </c>
      <c r="C826" s="432" t="s">
        <v>1281</v>
      </c>
      <c r="D826" s="433"/>
      <c r="E826" s="433"/>
      <c r="F826" s="319"/>
      <c r="G826" s="329"/>
      <c r="H826" s="329"/>
      <c r="I826" s="270"/>
    </row>
    <row r="827" spans="1:10" ht="19.5" customHeight="1" hidden="1">
      <c r="A827" s="261"/>
      <c r="C827" s="365" t="s">
        <v>1282</v>
      </c>
      <c r="D827" s="365"/>
      <c r="E827" s="365"/>
      <c r="F827" s="331"/>
      <c r="G827" s="236">
        <v>0</v>
      </c>
      <c r="H827" s="236">
        <v>0</v>
      </c>
      <c r="I827" s="270"/>
      <c r="J827" s="240"/>
    </row>
    <row r="828" spans="1:10" ht="19.5" customHeight="1" hidden="1">
      <c r="A828" s="261"/>
      <c r="C828" s="365" t="s">
        <v>1283</v>
      </c>
      <c r="D828" s="365"/>
      <c r="E828" s="365"/>
      <c r="F828" s="331"/>
      <c r="G828" s="236">
        <v>0</v>
      </c>
      <c r="H828" s="236">
        <v>0</v>
      </c>
      <c r="I828" s="270"/>
      <c r="J828" s="240"/>
    </row>
    <row r="829" spans="1:10" ht="19.5" customHeight="1" hidden="1">
      <c r="A829" s="261"/>
      <c r="C829" s="365" t="s">
        <v>1284</v>
      </c>
      <c r="D829" s="365"/>
      <c r="E829" s="365"/>
      <c r="F829" s="331"/>
      <c r="G829" s="236">
        <v>0</v>
      </c>
      <c r="H829" s="236">
        <v>0</v>
      </c>
      <c r="I829" s="270"/>
      <c r="J829" s="240"/>
    </row>
    <row r="830" spans="1:10" ht="19.5" customHeight="1" hidden="1">
      <c r="A830" s="261"/>
      <c r="C830" s="365" t="s">
        <v>1285</v>
      </c>
      <c r="D830" s="365"/>
      <c r="E830" s="365"/>
      <c r="F830" s="331"/>
      <c r="G830" s="236">
        <v>0</v>
      </c>
      <c r="H830" s="236">
        <v>0</v>
      </c>
      <c r="I830" s="270">
        <f>G831-'[2]TS'!G58</f>
        <v>0</v>
      </c>
      <c r="J830" s="240"/>
    </row>
    <row r="831" spans="1:9" s="243" customFormat="1" ht="19.5" customHeight="1" hidden="1">
      <c r="A831" s="241"/>
      <c r="B831" s="242"/>
      <c r="C831" s="437" t="s">
        <v>1281</v>
      </c>
      <c r="D831" s="438"/>
      <c r="E831" s="438"/>
      <c r="F831" s="327"/>
      <c r="G831" s="330">
        <f>SUM(G827:G830)</f>
        <v>0</v>
      </c>
      <c r="H831" s="330">
        <f>SUM(H827:H830)</f>
        <v>0</v>
      </c>
      <c r="I831" s="270">
        <f>H831-'[2]TS'!H58</f>
        <v>0</v>
      </c>
    </row>
    <row r="832" spans="1:9" s="298" customFormat="1" ht="19.5" customHeight="1" hidden="1">
      <c r="A832" s="296"/>
      <c r="B832" s="297" t="s">
        <v>1001</v>
      </c>
      <c r="C832" s="432" t="s">
        <v>1286</v>
      </c>
      <c r="D832" s="433"/>
      <c r="E832" s="433"/>
      <c r="F832" s="319"/>
      <c r="G832" s="329"/>
      <c r="H832" s="329"/>
      <c r="I832" s="270"/>
    </row>
    <row r="833" spans="1:10" ht="19.5" customHeight="1" hidden="1">
      <c r="A833" s="261"/>
      <c r="C833" s="365" t="s">
        <v>1287</v>
      </c>
      <c r="D833" s="365"/>
      <c r="E833" s="365"/>
      <c r="F833" s="331"/>
      <c r="G833" s="236">
        <v>0</v>
      </c>
      <c r="H833" s="236">
        <v>0</v>
      </c>
      <c r="I833" s="270"/>
      <c r="J833" s="240"/>
    </row>
    <row r="834" spans="1:10" ht="19.5" customHeight="1" hidden="1">
      <c r="A834" s="261"/>
      <c r="C834" s="365" t="s">
        <v>1288</v>
      </c>
      <c r="D834" s="365"/>
      <c r="E834" s="365"/>
      <c r="F834" s="331"/>
      <c r="G834" s="236">
        <v>0</v>
      </c>
      <c r="H834" s="236">
        <v>0</v>
      </c>
      <c r="I834" s="270">
        <f>G835-'[2]NV'!G23</f>
        <v>0</v>
      </c>
      <c r="J834" s="240"/>
    </row>
    <row r="835" spans="1:9" s="243" customFormat="1" ht="19.5" customHeight="1" hidden="1" thickBot="1">
      <c r="A835" s="241"/>
      <c r="B835" s="242"/>
      <c r="C835" s="439" t="s">
        <v>1286</v>
      </c>
      <c r="D835" s="440"/>
      <c r="E835" s="440"/>
      <c r="F835" s="441"/>
      <c r="G835" s="442">
        <f>SUM(G833:G834)</f>
        <v>0</v>
      </c>
      <c r="H835" s="442">
        <f>SUM(H833:H834)</f>
        <v>0</v>
      </c>
      <c r="I835" s="270">
        <f>H835-'[2]NV'!H23</f>
        <v>0</v>
      </c>
    </row>
    <row r="836" ht="4.5" customHeight="1" hidden="1">
      <c r="I836" s="443"/>
    </row>
    <row r="837" spans="1:5" ht="21.75" customHeight="1">
      <c r="A837" s="444"/>
      <c r="B837" s="246" t="s">
        <v>534</v>
      </c>
      <c r="C837" s="243" t="s">
        <v>1289</v>
      </c>
      <c r="D837" s="243"/>
      <c r="E837" s="243"/>
    </row>
    <row r="838" spans="1:12" s="243" customFormat="1" ht="15.75" customHeight="1">
      <c r="A838" s="444"/>
      <c r="B838" s="297" t="s">
        <v>999</v>
      </c>
      <c r="C838" s="432" t="s">
        <v>1290</v>
      </c>
      <c r="D838" s="445"/>
      <c r="E838" s="234"/>
      <c r="F838" s="238"/>
      <c r="G838" s="270"/>
      <c r="H838" s="244"/>
      <c r="L838"/>
    </row>
    <row r="839" spans="1:12" s="243" customFormat="1" ht="4.5" customHeight="1">
      <c r="A839" s="444"/>
      <c r="B839" s="297"/>
      <c r="C839" s="432"/>
      <c r="D839" s="445"/>
      <c r="E839" s="234"/>
      <c r="F839" s="238"/>
      <c r="G839" s="270"/>
      <c r="H839" s="244"/>
      <c r="L839"/>
    </row>
    <row r="840" spans="1:10" s="342" customFormat="1" ht="53.25" customHeight="1">
      <c r="A840" s="446"/>
      <c r="C840" s="343" t="s">
        <v>1066</v>
      </c>
      <c r="D840" s="391"/>
      <c r="E840" s="344" t="s">
        <v>1291</v>
      </c>
      <c r="F840" s="344" t="s">
        <v>1292</v>
      </c>
      <c r="G840" s="344" t="s">
        <v>1293</v>
      </c>
      <c r="H840" s="345" t="s">
        <v>1008</v>
      </c>
      <c r="I840" s="447"/>
      <c r="J840" s="347"/>
    </row>
    <row r="841" spans="1:10" s="243" customFormat="1" ht="19.5" customHeight="1">
      <c r="A841" s="241"/>
      <c r="C841" s="448" t="s">
        <v>1294</v>
      </c>
      <c r="D841" s="449"/>
      <c r="E841" s="449">
        <v>114000000000</v>
      </c>
      <c r="F841" s="344">
        <v>0</v>
      </c>
      <c r="G841" s="344">
        <v>0</v>
      </c>
      <c r="H841" s="449">
        <f aca="true" t="shared" si="5" ref="H841:H847">SUM(D841:G841)</f>
        <v>114000000000</v>
      </c>
      <c r="I841" s="239"/>
      <c r="J841" s="227"/>
    </row>
    <row r="842" spans="1:10" ht="19.5" customHeight="1">
      <c r="A842" s="261"/>
      <c r="C842" s="365" t="s">
        <v>1295</v>
      </c>
      <c r="D842" s="331"/>
      <c r="E842" s="331">
        <v>0</v>
      </c>
      <c r="F842" s="450">
        <v>0</v>
      </c>
      <c r="G842" s="450">
        <v>0</v>
      </c>
      <c r="H842" s="331">
        <f t="shared" si="5"/>
        <v>0</v>
      </c>
      <c r="I842" s="258"/>
      <c r="J842" s="218"/>
    </row>
    <row r="843" spans="1:10" ht="19.5" customHeight="1">
      <c r="A843" s="261"/>
      <c r="C843" s="365" t="s">
        <v>1296</v>
      </c>
      <c r="D843" s="331"/>
      <c r="E843" s="331">
        <v>0</v>
      </c>
      <c r="F843" s="450">
        <v>43344817335</v>
      </c>
      <c r="G843" s="450">
        <v>0</v>
      </c>
      <c r="H843" s="331">
        <f t="shared" si="5"/>
        <v>43344817335</v>
      </c>
      <c r="I843" s="258"/>
      <c r="J843" s="218"/>
    </row>
    <row r="844" spans="1:10" ht="19.5" customHeight="1">
      <c r="A844" s="261"/>
      <c r="C844" s="365" t="s">
        <v>1139</v>
      </c>
      <c r="D844" s="331"/>
      <c r="E844" s="331">
        <v>0</v>
      </c>
      <c r="F844" s="450">
        <v>0</v>
      </c>
      <c r="G844" s="450">
        <v>16276709561</v>
      </c>
      <c r="H844" s="331">
        <f t="shared" si="5"/>
        <v>16276709561</v>
      </c>
      <c r="I844" s="258"/>
      <c r="J844" s="218"/>
    </row>
    <row r="845" spans="1:10" ht="19.5" customHeight="1">
      <c r="A845" s="261"/>
      <c r="C845" s="365" t="s">
        <v>1297</v>
      </c>
      <c r="D845" s="331"/>
      <c r="E845" s="331">
        <v>0</v>
      </c>
      <c r="F845" s="450">
        <v>0</v>
      </c>
      <c r="G845" s="450">
        <v>0</v>
      </c>
      <c r="H845" s="331">
        <f t="shared" si="5"/>
        <v>0</v>
      </c>
      <c r="I845" s="258"/>
      <c r="J845" s="218"/>
    </row>
    <row r="846" spans="1:10" ht="19.5" customHeight="1">
      <c r="A846" s="261"/>
      <c r="C846" s="365" t="s">
        <v>1298</v>
      </c>
      <c r="D846" s="331"/>
      <c r="E846" s="331">
        <v>0</v>
      </c>
      <c r="F846" s="450">
        <v>0</v>
      </c>
      <c r="G846" s="450">
        <v>0</v>
      </c>
      <c r="H846" s="331">
        <f t="shared" si="5"/>
        <v>0</v>
      </c>
      <c r="I846" s="258"/>
      <c r="J846" s="218"/>
    </row>
    <row r="847" spans="1:10" ht="18.75" customHeight="1">
      <c r="A847" s="261"/>
      <c r="C847" s="365" t="s">
        <v>1146</v>
      </c>
      <c r="D847" s="331"/>
      <c r="E847" s="331">
        <v>0</v>
      </c>
      <c r="F847" s="450">
        <v>43344817335</v>
      </c>
      <c r="G847" s="450">
        <v>0</v>
      </c>
      <c r="H847" s="331">
        <f t="shared" si="5"/>
        <v>43344817335</v>
      </c>
      <c r="I847" s="258"/>
      <c r="J847" s="218"/>
    </row>
    <row r="848" spans="1:10" s="243" customFormat="1" ht="19.5" customHeight="1">
      <c r="A848" s="241"/>
      <c r="C848" s="448" t="s">
        <v>1299</v>
      </c>
      <c r="D848" s="449"/>
      <c r="E848" s="449">
        <f>E841+E842+E843+E844-E845-E846-E847</f>
        <v>114000000000</v>
      </c>
      <c r="F848" s="449">
        <f>F841+F842+F843+F844-F845-F846-F847</f>
        <v>0</v>
      </c>
      <c r="G848" s="449">
        <f>G841+G842+G843+G844-G845-G846-G847</f>
        <v>16276709561</v>
      </c>
      <c r="H848" s="449">
        <f>H841+H842+H843+H844-H845-H846-H847</f>
        <v>130276709561</v>
      </c>
      <c r="I848" s="239"/>
      <c r="J848" s="227"/>
    </row>
    <row r="849" spans="1:10" ht="19.5" customHeight="1">
      <c r="A849" s="261"/>
      <c r="C849" s="365" t="s">
        <v>1300</v>
      </c>
      <c r="D849" s="331"/>
      <c r="E849" s="331">
        <v>0</v>
      </c>
      <c r="F849" s="450">
        <v>0</v>
      </c>
      <c r="G849" s="450">
        <v>0</v>
      </c>
      <c r="H849" s="331">
        <f aca="true" t="shared" si="6" ref="H849:H854">SUM(D849:G849)</f>
        <v>0</v>
      </c>
      <c r="I849" s="258"/>
      <c r="J849" s="218"/>
    </row>
    <row r="850" spans="1:10" ht="19.5" customHeight="1">
      <c r="A850" s="261"/>
      <c r="C850" s="365" t="s">
        <v>1301</v>
      </c>
      <c r="D850" s="331"/>
      <c r="E850" s="331">
        <v>0</v>
      </c>
      <c r="F850" s="450">
        <v>47732183541</v>
      </c>
      <c r="G850" s="450">
        <v>0</v>
      </c>
      <c r="H850" s="331">
        <f t="shared" si="6"/>
        <v>47732183541</v>
      </c>
      <c r="I850" s="258"/>
      <c r="J850" s="218"/>
    </row>
    <row r="851" spans="1:10" ht="19.5" customHeight="1">
      <c r="A851" s="261"/>
      <c r="C851" s="365" t="s">
        <v>1139</v>
      </c>
      <c r="D851" s="331"/>
      <c r="E851" s="331">
        <v>0</v>
      </c>
      <c r="F851" s="450">
        <v>0</v>
      </c>
      <c r="G851" s="450">
        <v>20662005740</v>
      </c>
      <c r="H851" s="331">
        <f t="shared" si="6"/>
        <v>20662005740</v>
      </c>
      <c r="I851" s="258"/>
      <c r="J851" s="218"/>
    </row>
    <row r="852" spans="1:10" ht="19.5" customHeight="1">
      <c r="A852" s="261"/>
      <c r="C852" s="365" t="s">
        <v>1302</v>
      </c>
      <c r="D852" s="331"/>
      <c r="E852" s="331">
        <v>0</v>
      </c>
      <c r="F852" s="450">
        <v>0</v>
      </c>
      <c r="G852" s="450">
        <v>0</v>
      </c>
      <c r="H852" s="331">
        <f t="shared" si="6"/>
        <v>0</v>
      </c>
      <c r="I852" s="258"/>
      <c r="J852" s="218"/>
    </row>
    <row r="853" spans="1:10" ht="19.5" customHeight="1">
      <c r="A853" s="261"/>
      <c r="C853" s="365" t="s">
        <v>1303</v>
      </c>
      <c r="D853" s="331"/>
      <c r="E853" s="331">
        <v>0</v>
      </c>
      <c r="F853" s="450">
        <v>0</v>
      </c>
      <c r="G853" s="450">
        <v>0</v>
      </c>
      <c r="H853" s="331">
        <f t="shared" si="6"/>
        <v>0</v>
      </c>
      <c r="I853" s="258"/>
      <c r="J853" s="218"/>
    </row>
    <row r="854" spans="1:10" ht="19.5" customHeight="1">
      <c r="A854" s="261"/>
      <c r="C854" s="365" t="s">
        <v>1146</v>
      </c>
      <c r="D854" s="331"/>
      <c r="E854" s="331">
        <v>0</v>
      </c>
      <c r="F854" s="451">
        <v>47732183541</v>
      </c>
      <c r="G854" s="451">
        <v>6000000</v>
      </c>
      <c r="H854" s="331">
        <f t="shared" si="6"/>
        <v>47738183541</v>
      </c>
      <c r="I854" s="239">
        <f>H848-'[2]NV'!H27</f>
        <v>0</v>
      </c>
      <c r="J854" s="218"/>
    </row>
    <row r="855" spans="1:10" s="243" customFormat="1" ht="19.5" customHeight="1">
      <c r="A855" s="241"/>
      <c r="C855" s="448" t="s">
        <v>1304</v>
      </c>
      <c r="D855" s="449"/>
      <c r="E855" s="449">
        <f>E848+E849+E850+E851-E852-E853-E854</f>
        <v>114000000000</v>
      </c>
      <c r="F855" s="449">
        <f>F848+F849+F850+F851-F852-F853-F854</f>
        <v>0</v>
      </c>
      <c r="G855" s="449">
        <f>G848+G849+G850+G851-G852-G853-G854</f>
        <v>36932715301</v>
      </c>
      <c r="H855" s="449">
        <f>H848+H849+H850+H851-H852-H853-H854</f>
        <v>150932715301</v>
      </c>
      <c r="I855" s="239">
        <f>H855-'[2]NV'!G27</f>
        <v>-14754405394</v>
      </c>
      <c r="J855" s="227"/>
    </row>
    <row r="856" spans="1:10" s="243" customFormat="1" ht="19.5" customHeight="1">
      <c r="A856" s="241"/>
      <c r="C856" s="365" t="s">
        <v>1300</v>
      </c>
      <c r="D856" s="327"/>
      <c r="E856" s="327"/>
      <c r="F856" s="327"/>
      <c r="G856" s="327"/>
      <c r="H856" s="331">
        <f aca="true" t="shared" si="7" ref="H856:H861">SUM(D856:G856)</f>
        <v>0</v>
      </c>
      <c r="I856" s="239"/>
      <c r="J856" s="227"/>
    </row>
    <row r="857" spans="1:10" s="243" customFormat="1" ht="19.5" customHeight="1">
      <c r="A857" s="241"/>
      <c r="C857" s="365" t="s">
        <v>1305</v>
      </c>
      <c r="D857" s="327"/>
      <c r="E857" s="327"/>
      <c r="F857" s="331">
        <v>51335890041</v>
      </c>
      <c r="G857" s="327"/>
      <c r="H857" s="331">
        <f t="shared" si="7"/>
        <v>51335890041</v>
      </c>
      <c r="I857" s="239"/>
      <c r="J857" s="227"/>
    </row>
    <row r="858" spans="1:10" s="243" customFormat="1" ht="19.5" customHeight="1">
      <c r="A858" s="241"/>
      <c r="C858" s="365" t="s">
        <v>1175</v>
      </c>
      <c r="D858" s="327"/>
      <c r="E858" s="327"/>
      <c r="F858" s="327"/>
      <c r="G858" s="331">
        <v>24294031002</v>
      </c>
      <c r="H858" s="331">
        <f t="shared" si="7"/>
        <v>24294031002</v>
      </c>
      <c r="I858" s="239"/>
      <c r="J858" s="227"/>
    </row>
    <row r="859" spans="1:10" s="243" customFormat="1" ht="19.5" customHeight="1">
      <c r="A859" s="241"/>
      <c r="C859" s="365" t="s">
        <v>1302</v>
      </c>
      <c r="D859" s="327"/>
      <c r="E859" s="327"/>
      <c r="F859" s="327"/>
      <c r="G859" s="327"/>
      <c r="H859" s="331">
        <f t="shared" si="7"/>
        <v>0</v>
      </c>
      <c r="I859" s="239"/>
      <c r="J859" s="227"/>
    </row>
    <row r="860" spans="1:10" s="243" customFormat="1" ht="19.5" customHeight="1">
      <c r="A860" s="241"/>
      <c r="C860" s="365" t="s">
        <v>1303</v>
      </c>
      <c r="D860" s="327"/>
      <c r="E860" s="327"/>
      <c r="F860" s="327"/>
      <c r="G860" s="327"/>
      <c r="H860" s="331">
        <f t="shared" si="7"/>
        <v>0</v>
      </c>
      <c r="I860" s="239"/>
      <c r="J860" s="227"/>
    </row>
    <row r="861" spans="1:10" s="243" customFormat="1" ht="19.5" customHeight="1">
      <c r="A861" s="241"/>
      <c r="C861" s="365" t="s">
        <v>1147</v>
      </c>
      <c r="D861" s="327"/>
      <c r="E861" s="327"/>
      <c r="F861" s="331">
        <v>51335890041</v>
      </c>
      <c r="G861" s="331">
        <v>766416143</v>
      </c>
      <c r="H861" s="331">
        <f t="shared" si="7"/>
        <v>52102306184</v>
      </c>
      <c r="I861" s="239"/>
      <c r="J861" s="227"/>
    </row>
    <row r="862" spans="1:10" s="243" customFormat="1" ht="19.5" customHeight="1">
      <c r="A862" s="241"/>
      <c r="C862" s="448" t="s">
        <v>1329</v>
      </c>
      <c r="D862" s="449"/>
      <c r="E862" s="449">
        <f>E855+E856+E857+E858-E859-E860-E861</f>
        <v>114000000000</v>
      </c>
      <c r="F862" s="449">
        <f>F855+F856+F857+F858-F859-F860-F861</f>
        <v>0</v>
      </c>
      <c r="G862" s="449">
        <f>G855+G856+G857+G858-G859-G860-G861</f>
        <v>60460330160</v>
      </c>
      <c r="H862" s="449">
        <f>H855+H856+H857+H858-H859-H860-H861</f>
        <v>174460330160</v>
      </c>
      <c r="I862" s="239"/>
      <c r="J862" s="227"/>
    </row>
    <row r="863" spans="1:10" s="243" customFormat="1" ht="19.5" customHeight="1">
      <c r="A863" s="241"/>
      <c r="C863" s="388" t="s">
        <v>1306</v>
      </c>
      <c r="D863" s="327"/>
      <c r="E863" s="327"/>
      <c r="F863" s="327"/>
      <c r="G863" s="327"/>
      <c r="H863" s="327"/>
      <c r="I863" s="239"/>
      <c r="J863" s="227"/>
    </row>
    <row r="864" spans="1:10" s="243" customFormat="1" ht="19.5" customHeight="1">
      <c r="A864" s="241"/>
      <c r="C864" s="388" t="s">
        <v>1390</v>
      </c>
      <c r="D864" s="327"/>
      <c r="E864" s="327"/>
      <c r="F864" s="327"/>
      <c r="G864" s="327"/>
      <c r="H864" s="327"/>
      <c r="I864" s="239"/>
      <c r="J864" s="227"/>
    </row>
    <row r="865" spans="1:10" s="243" customFormat="1" ht="19.5" customHeight="1">
      <c r="A865" s="241"/>
      <c r="C865" s="389" t="s">
        <v>1300</v>
      </c>
      <c r="D865" s="687"/>
      <c r="E865" s="687"/>
      <c r="F865" s="687"/>
      <c r="G865" s="687"/>
      <c r="H865" s="396">
        <f aca="true" t="shared" si="8" ref="H865:H870">SUM(D865:G865)</f>
        <v>0</v>
      </c>
      <c r="I865" s="239"/>
      <c r="J865" s="227"/>
    </row>
    <row r="866" spans="1:10" s="243" customFormat="1" ht="19.5" customHeight="1">
      <c r="A866" s="241"/>
      <c r="C866" s="365" t="s">
        <v>1305</v>
      </c>
      <c r="D866" s="327"/>
      <c r="E866" s="327"/>
      <c r="F866" s="331">
        <v>13939742438</v>
      </c>
      <c r="G866" s="327"/>
      <c r="H866" s="331">
        <f t="shared" si="8"/>
        <v>13939742438</v>
      </c>
      <c r="I866" s="239"/>
      <c r="J866" s="227"/>
    </row>
    <row r="867" spans="1:10" s="243" customFormat="1" ht="19.5" customHeight="1">
      <c r="A867" s="241"/>
      <c r="C867" s="365" t="s">
        <v>1175</v>
      </c>
      <c r="D867" s="327"/>
      <c r="E867" s="327"/>
      <c r="F867" s="327"/>
      <c r="G867" s="331"/>
      <c r="H867" s="331">
        <f t="shared" si="8"/>
        <v>0</v>
      </c>
      <c r="I867" s="239"/>
      <c r="J867" s="227"/>
    </row>
    <row r="868" spans="1:10" s="243" customFormat="1" ht="19.5" customHeight="1">
      <c r="A868" s="241"/>
      <c r="C868" s="365" t="s">
        <v>1302</v>
      </c>
      <c r="D868" s="327"/>
      <c r="E868" s="327"/>
      <c r="F868" s="327"/>
      <c r="G868" s="331"/>
      <c r="H868" s="331">
        <f t="shared" si="8"/>
        <v>0</v>
      </c>
      <c r="I868" s="239"/>
      <c r="J868" s="227"/>
    </row>
    <row r="869" spans="1:10" s="243" customFormat="1" ht="19.5" customHeight="1">
      <c r="A869" s="241"/>
      <c r="C869" s="365" t="s">
        <v>1303</v>
      </c>
      <c r="D869" s="327"/>
      <c r="E869" s="327"/>
      <c r="F869" s="327"/>
      <c r="G869" s="327"/>
      <c r="H869" s="331">
        <f t="shared" si="8"/>
        <v>0</v>
      </c>
      <c r="I869" s="239"/>
      <c r="J869" s="227"/>
    </row>
    <row r="870" spans="1:10" s="243" customFormat="1" ht="19.5" customHeight="1">
      <c r="A870" s="241"/>
      <c r="C870" s="365" t="s">
        <v>1147</v>
      </c>
      <c r="D870" s="327"/>
      <c r="E870" s="327"/>
      <c r="F870" s="331"/>
      <c r="G870" s="331"/>
      <c r="H870" s="331">
        <f t="shared" si="8"/>
        <v>0</v>
      </c>
      <c r="I870" s="239"/>
      <c r="J870" s="227"/>
    </row>
    <row r="871" spans="1:10" s="243" customFormat="1" ht="19.5" customHeight="1">
      <c r="A871" s="241"/>
      <c r="C871" s="448" t="s">
        <v>1378</v>
      </c>
      <c r="D871" s="449"/>
      <c r="E871" s="449">
        <f>E862+E865+E866+E867-E868-E869-E870</f>
        <v>114000000000</v>
      </c>
      <c r="F871" s="449">
        <f>F862+F865+F866+F867-F868-F869-F870</f>
        <v>13939742438</v>
      </c>
      <c r="G871" s="449">
        <f>G862+G865+G866+G867-G868-G869-G870</f>
        <v>60460330160</v>
      </c>
      <c r="H871" s="449">
        <f>H862+H865+H866+H867-H868-H869-H870</f>
        <v>188400072598</v>
      </c>
      <c r="I871" s="239"/>
      <c r="J871" s="227"/>
    </row>
    <row r="872" spans="1:10" s="243" customFormat="1" ht="7.5" customHeight="1">
      <c r="A872" s="241"/>
      <c r="B872" s="452"/>
      <c r="C872" s="452"/>
      <c r="D872" s="453"/>
      <c r="E872" s="453"/>
      <c r="F872" s="453"/>
      <c r="G872" s="454"/>
      <c r="H872" s="453"/>
      <c r="I872" s="239"/>
      <c r="J872" s="227"/>
    </row>
    <row r="873" spans="1:12" s="243" customFormat="1" ht="19.5" customHeight="1">
      <c r="A873" s="444"/>
      <c r="B873" s="297" t="s">
        <v>1001</v>
      </c>
      <c r="C873" s="432" t="s">
        <v>1307</v>
      </c>
      <c r="D873" s="445"/>
      <c r="E873" s="234"/>
      <c r="F873" s="238"/>
      <c r="G873" s="270"/>
      <c r="H873" s="244"/>
      <c r="L873"/>
    </row>
    <row r="874" spans="1:10" ht="19.5" customHeight="1">
      <c r="A874" s="241"/>
      <c r="B874" s="242"/>
      <c r="C874" s="292" t="s">
        <v>996</v>
      </c>
      <c r="D874" s="292"/>
      <c r="E874" s="292"/>
      <c r="F874" s="293"/>
      <c r="G874" s="295" t="str">
        <f>G782</f>
        <v>31/03/2008</v>
      </c>
      <c r="H874" s="295">
        <f>H782</f>
        <v>39448</v>
      </c>
      <c r="I874" s="270"/>
      <c r="J874" s="240"/>
    </row>
    <row r="875" spans="1:9" ht="19.5" customHeight="1">
      <c r="A875" s="261"/>
      <c r="B875" s="276"/>
      <c r="C875" s="365" t="s">
        <v>1308</v>
      </c>
      <c r="D875" s="365"/>
      <c r="E875" s="365"/>
      <c r="F875" s="331"/>
      <c r="G875" s="455">
        <v>69000000000</v>
      </c>
      <c r="H875" s="455">
        <v>69000000000</v>
      </c>
      <c r="I875" s="270"/>
    </row>
    <row r="876" spans="1:9" ht="19.5" customHeight="1">
      <c r="A876" s="261"/>
      <c r="B876" s="276"/>
      <c r="C876" s="365" t="s">
        <v>1309</v>
      </c>
      <c r="D876" s="365"/>
      <c r="E876" s="365"/>
      <c r="F876" s="331"/>
      <c r="G876" s="455">
        <v>45000000000</v>
      </c>
      <c r="H876" s="455">
        <v>45000000000</v>
      </c>
      <c r="I876" s="270">
        <f>G877-'[2]NV'!G28</f>
        <v>0</v>
      </c>
    </row>
    <row r="877" spans="1:9" ht="19.5" customHeight="1">
      <c r="A877" s="241"/>
      <c r="B877" s="364"/>
      <c r="C877" s="456" t="s">
        <v>1310</v>
      </c>
      <c r="D877" s="456"/>
      <c r="E877" s="456"/>
      <c r="F877" s="457"/>
      <c r="G877" s="458">
        <f>SUM(G875:G876)</f>
        <v>114000000000</v>
      </c>
      <c r="H877" s="458">
        <f>SUM(H875:H876)</f>
        <v>114000000000</v>
      </c>
      <c r="I877" s="270">
        <f>H877-'[2]NV'!H28</f>
        <v>0</v>
      </c>
    </row>
    <row r="878" spans="1:10" s="298" customFormat="1" ht="6" customHeight="1">
      <c r="A878" s="296"/>
      <c r="B878" s="308"/>
      <c r="C878" s="312"/>
      <c r="D878" s="312"/>
      <c r="E878" s="312"/>
      <c r="F878" s="313"/>
      <c r="G878" s="329"/>
      <c r="H878" s="313"/>
      <c r="I878" s="239"/>
      <c r="J878" s="301"/>
    </row>
    <row r="879" spans="1:12" s="243" customFormat="1" ht="19.5" customHeight="1">
      <c r="A879" s="444"/>
      <c r="B879" s="297" t="s">
        <v>1006</v>
      </c>
      <c r="C879" s="432" t="s">
        <v>1311</v>
      </c>
      <c r="D879" s="445"/>
      <c r="E879" s="234"/>
      <c r="F879" s="238"/>
      <c r="G879" s="270"/>
      <c r="H879" s="244"/>
      <c r="L879"/>
    </row>
    <row r="880" spans="1:10" ht="19.5" customHeight="1">
      <c r="A880" s="241"/>
      <c r="B880" s="242"/>
      <c r="C880" s="292" t="s">
        <v>996</v>
      </c>
      <c r="D880" s="292"/>
      <c r="E880" s="317"/>
      <c r="F880" s="459"/>
      <c r="G880" s="317"/>
      <c r="H880" s="294" t="str">
        <f>G874</f>
        <v>31/03/2008</v>
      </c>
      <c r="I880" s="270"/>
      <c r="J880" s="240"/>
    </row>
    <row r="881" spans="1:9" ht="19.5" customHeight="1">
      <c r="A881" s="261"/>
      <c r="B881" s="276"/>
      <c r="C881" s="365" t="s">
        <v>1312</v>
      </c>
      <c r="D881" s="365"/>
      <c r="E881" s="365"/>
      <c r="F881" s="455"/>
      <c r="G881" s="455"/>
      <c r="H881" s="455">
        <f>H885</f>
        <v>114000000000</v>
      </c>
      <c r="I881" s="270"/>
    </row>
    <row r="882" spans="1:9" ht="19.5" customHeight="1">
      <c r="A882" s="261"/>
      <c r="B882" s="276"/>
      <c r="C882" s="387" t="s">
        <v>1313</v>
      </c>
      <c r="D882" s="365"/>
      <c r="E882" s="365"/>
      <c r="F882" s="455"/>
      <c r="G882" s="455"/>
      <c r="H882" s="455">
        <v>114000000000</v>
      </c>
      <c r="I882" s="270"/>
    </row>
    <row r="883" spans="1:9" ht="19.5" customHeight="1">
      <c r="A883" s="261"/>
      <c r="B883" s="276"/>
      <c r="C883" s="387" t="s">
        <v>1314</v>
      </c>
      <c r="D883" s="365"/>
      <c r="E883" s="365"/>
      <c r="F883" s="455"/>
      <c r="G883" s="455"/>
      <c r="H883" s="455">
        <v>0</v>
      </c>
      <c r="I883" s="270"/>
    </row>
    <row r="884" spans="1:9" ht="19.5" customHeight="1">
      <c r="A884" s="261"/>
      <c r="B884" s="276"/>
      <c r="C884" s="387" t="s">
        <v>1315</v>
      </c>
      <c r="D884" s="365"/>
      <c r="E884" s="365"/>
      <c r="F884" s="455"/>
      <c r="G884" s="455"/>
      <c r="H884" s="455">
        <v>0</v>
      </c>
      <c r="I884" s="270"/>
    </row>
    <row r="885" spans="1:9" ht="19.5" customHeight="1">
      <c r="A885" s="261"/>
      <c r="B885" s="276"/>
      <c r="C885" s="387" t="s">
        <v>1316</v>
      </c>
      <c r="D885" s="365"/>
      <c r="E885" s="365"/>
      <c r="F885" s="455"/>
      <c r="G885" s="455"/>
      <c r="H885" s="455">
        <f>H882+H883-H884</f>
        <v>114000000000</v>
      </c>
      <c r="I885" s="270"/>
    </row>
    <row r="886" spans="1:9" ht="19.5" customHeight="1" thickBot="1">
      <c r="A886" s="261"/>
      <c r="B886" s="276"/>
      <c r="C886" s="460" t="s">
        <v>1317</v>
      </c>
      <c r="D886" s="460"/>
      <c r="E886" s="460"/>
      <c r="F886" s="461"/>
      <c r="G886" s="461"/>
      <c r="H886" s="461">
        <v>20000</v>
      </c>
      <c r="I886" s="270"/>
    </row>
    <row r="887" spans="1:9" ht="19.5" customHeight="1" thickTop="1">
      <c r="A887" s="261"/>
      <c r="B887" s="276"/>
      <c r="C887" s="338" t="s">
        <v>121</v>
      </c>
      <c r="D887" s="365"/>
      <c r="E887" s="365"/>
      <c r="F887" s="455"/>
      <c r="G887" s="455"/>
      <c r="H887" s="455"/>
      <c r="I887" s="270"/>
    </row>
    <row r="888" spans="1:9" ht="4.5" customHeight="1">
      <c r="A888" s="261"/>
      <c r="B888" s="276"/>
      <c r="C888" s="365"/>
      <c r="D888" s="365"/>
      <c r="E888" s="365"/>
      <c r="F888" s="331"/>
      <c r="G888" s="455"/>
      <c r="H888" s="455"/>
      <c r="I888" s="270"/>
    </row>
    <row r="889" spans="1:12" s="243" customFormat="1" ht="18" customHeight="1">
      <c r="A889" s="444"/>
      <c r="B889" s="465" t="s">
        <v>1024</v>
      </c>
      <c r="C889" s="817" t="s">
        <v>874</v>
      </c>
      <c r="D889" s="817"/>
      <c r="E889" s="817"/>
      <c r="F889" s="817"/>
      <c r="G889" s="817"/>
      <c r="H889" s="817"/>
      <c r="L889"/>
    </row>
    <row r="890" spans="1:10" ht="19.5" customHeight="1" hidden="1">
      <c r="A890" s="241"/>
      <c r="B890" s="242"/>
      <c r="C890" s="292" t="s">
        <v>996</v>
      </c>
      <c r="D890" s="292"/>
      <c r="E890" s="292"/>
      <c r="F890" s="316"/>
      <c r="G890" s="317"/>
      <c r="H890" s="459"/>
      <c r="I890" s="270"/>
      <c r="J890" s="240"/>
    </row>
    <row r="891" spans="1:9" ht="19.5" customHeight="1" hidden="1">
      <c r="A891" s="261"/>
      <c r="B891" s="276"/>
      <c r="C891" s="365" t="s">
        <v>8</v>
      </c>
      <c r="D891" s="365"/>
      <c r="E891" s="365"/>
      <c r="F891" s="331"/>
      <c r="G891" s="455"/>
      <c r="H891" s="455"/>
      <c r="I891" s="270"/>
    </row>
    <row r="892" spans="1:9" ht="19.5" customHeight="1" hidden="1">
      <c r="A892" s="261"/>
      <c r="B892" s="276"/>
      <c r="C892" s="387" t="s">
        <v>9</v>
      </c>
      <c r="D892" s="365"/>
      <c r="E892" s="365"/>
      <c r="F892" s="331"/>
      <c r="G892" s="455"/>
      <c r="H892" s="455"/>
      <c r="I892" s="270"/>
    </row>
    <row r="893" spans="1:9" ht="19.5" customHeight="1" hidden="1">
      <c r="A893" s="261"/>
      <c r="B893" s="276"/>
      <c r="C893" s="387" t="s">
        <v>10</v>
      </c>
      <c r="D893" s="365"/>
      <c r="E893" s="365"/>
      <c r="F893" s="331"/>
      <c r="G893" s="455"/>
      <c r="H893" s="455"/>
      <c r="I893" s="270"/>
    </row>
    <row r="894" spans="1:9" ht="20.25" customHeight="1" hidden="1">
      <c r="A894" s="261"/>
      <c r="B894" s="276"/>
      <c r="C894" s="365" t="s">
        <v>11</v>
      </c>
      <c r="D894" s="365"/>
      <c r="E894" s="365"/>
      <c r="F894" s="331"/>
      <c r="G894" s="455"/>
      <c r="H894" s="455"/>
      <c r="I894" s="270"/>
    </row>
    <row r="895" spans="1:9" ht="4.5" customHeight="1">
      <c r="A895" s="261"/>
      <c r="B895" s="276"/>
      <c r="C895" s="365"/>
      <c r="D895" s="365"/>
      <c r="E895" s="365"/>
      <c r="F895" s="331"/>
      <c r="G895" s="455"/>
      <c r="H895" s="455">
        <v>0</v>
      </c>
      <c r="I895" s="270"/>
    </row>
    <row r="896" spans="1:12" s="243" customFormat="1" ht="19.5" customHeight="1">
      <c r="A896" s="444"/>
      <c r="B896" s="297" t="s">
        <v>12</v>
      </c>
      <c r="C896" s="432" t="s">
        <v>13</v>
      </c>
      <c r="D896" s="445"/>
      <c r="E896" s="234"/>
      <c r="F896" s="238"/>
      <c r="G896" s="270"/>
      <c r="H896" s="244">
        <v>0</v>
      </c>
      <c r="L896"/>
    </row>
    <row r="897" spans="1:10" ht="19.5" customHeight="1">
      <c r="A897" s="241"/>
      <c r="B897" s="242"/>
      <c r="C897" s="292" t="s">
        <v>996</v>
      </c>
      <c r="D897" s="292"/>
      <c r="E897" s="292"/>
      <c r="F897" s="316"/>
      <c r="G897" s="317"/>
      <c r="H897" s="294" t="str">
        <f>H880</f>
        <v>31/03/2008</v>
      </c>
      <c r="I897" s="270"/>
      <c r="J897" s="240"/>
    </row>
    <row r="898" spans="1:9" ht="19.5" customHeight="1">
      <c r="A898" s="261"/>
      <c r="B898" s="276"/>
      <c r="C898" s="365" t="s">
        <v>14</v>
      </c>
      <c r="D898" s="365"/>
      <c r="E898" s="365"/>
      <c r="F898" s="331"/>
      <c r="G898" s="455"/>
      <c r="H898" s="455">
        <v>11400000</v>
      </c>
      <c r="I898" s="270"/>
    </row>
    <row r="899" spans="1:9" ht="19.5" customHeight="1">
      <c r="A899" s="261"/>
      <c r="B899" s="276"/>
      <c r="C899" s="365" t="s">
        <v>15</v>
      </c>
      <c r="D899" s="365"/>
      <c r="E899" s="365"/>
      <c r="F899" s="331"/>
      <c r="G899" s="455"/>
      <c r="H899" s="455">
        <f>SUM(H900:H901)</f>
        <v>11400000</v>
      </c>
      <c r="I899" s="270"/>
    </row>
    <row r="900" spans="1:9" ht="19.5" customHeight="1">
      <c r="A900" s="261"/>
      <c r="B900" s="276"/>
      <c r="C900" s="387" t="s">
        <v>16</v>
      </c>
      <c r="D900" s="365"/>
      <c r="E900" s="365"/>
      <c r="F900" s="331"/>
      <c r="G900" s="455"/>
      <c r="H900" s="455">
        <v>11400000</v>
      </c>
      <c r="I900" s="270"/>
    </row>
    <row r="901" spans="1:9" ht="19.5" customHeight="1">
      <c r="A901" s="261"/>
      <c r="B901" s="276"/>
      <c r="C901" s="387" t="s">
        <v>17</v>
      </c>
      <c r="D901" s="365"/>
      <c r="E901" s="365"/>
      <c r="F901" s="331"/>
      <c r="G901" s="455"/>
      <c r="H901" s="455">
        <v>0</v>
      </c>
      <c r="I901" s="270"/>
    </row>
    <row r="902" spans="1:9" ht="19.5" customHeight="1">
      <c r="A902" s="261"/>
      <c r="B902" s="276"/>
      <c r="C902" s="365" t="s">
        <v>18</v>
      </c>
      <c r="D902" s="365"/>
      <c r="E902" s="365"/>
      <c r="F902" s="331"/>
      <c r="G902" s="455"/>
      <c r="H902" s="455">
        <f>SUM(H903:H904)</f>
        <v>0</v>
      </c>
      <c r="I902" s="270"/>
    </row>
    <row r="903" spans="1:9" ht="19.5" customHeight="1">
      <c r="A903" s="261"/>
      <c r="B903" s="276"/>
      <c r="C903" s="387" t="s">
        <v>16</v>
      </c>
      <c r="D903" s="365"/>
      <c r="E903" s="365"/>
      <c r="F903" s="331"/>
      <c r="G903" s="455"/>
      <c r="H903" s="455">
        <v>0</v>
      </c>
      <c r="I903" s="270"/>
    </row>
    <row r="904" spans="1:9" ht="19.5" customHeight="1">
      <c r="A904" s="261"/>
      <c r="B904" s="276"/>
      <c r="C904" s="387" t="s">
        <v>17</v>
      </c>
      <c r="D904" s="365"/>
      <c r="E904" s="365"/>
      <c r="F904" s="331"/>
      <c r="G904" s="455"/>
      <c r="H904" s="455">
        <v>0</v>
      </c>
      <c r="I904" s="270"/>
    </row>
    <row r="905" spans="1:9" ht="19.5" customHeight="1">
      <c r="A905" s="261"/>
      <c r="B905" s="276"/>
      <c r="C905" s="365" t="s">
        <v>19</v>
      </c>
      <c r="D905" s="365"/>
      <c r="E905" s="365"/>
      <c r="F905" s="331"/>
      <c r="G905" s="455"/>
      <c r="H905" s="455">
        <f>SUM(H906:H907)</f>
        <v>11400000</v>
      </c>
      <c r="I905" s="270"/>
    </row>
    <row r="906" spans="1:9" ht="19.5" customHeight="1">
      <c r="A906" s="261"/>
      <c r="B906" s="276"/>
      <c r="C906" s="387" t="s">
        <v>16</v>
      </c>
      <c r="D906" s="365"/>
      <c r="E906" s="365"/>
      <c r="F906" s="331"/>
      <c r="G906" s="455"/>
      <c r="H906" s="455">
        <v>11400000</v>
      </c>
      <c r="I906" s="270"/>
    </row>
    <row r="907" spans="1:9" ht="19.5" customHeight="1">
      <c r="A907" s="261"/>
      <c r="B907" s="276"/>
      <c r="C907" s="387" t="s">
        <v>17</v>
      </c>
      <c r="D907" s="365"/>
      <c r="E907" s="365"/>
      <c r="F907" s="331"/>
      <c r="G907" s="455"/>
      <c r="H907" s="455">
        <v>0</v>
      </c>
      <c r="I907" s="270"/>
    </row>
    <row r="908" spans="1:9" ht="19.5" customHeight="1" thickBot="1">
      <c r="A908" s="261"/>
      <c r="B908" s="276"/>
      <c r="C908" s="460" t="s">
        <v>20</v>
      </c>
      <c r="D908" s="460"/>
      <c r="E908" s="460"/>
      <c r="F908" s="462"/>
      <c r="G908" s="461"/>
      <c r="H908" s="463">
        <v>10000</v>
      </c>
      <c r="I908" s="270"/>
    </row>
    <row r="909" spans="1:9" ht="15.75" customHeight="1" thickTop="1">
      <c r="A909" s="261"/>
      <c r="B909" s="276"/>
      <c r="C909" s="365"/>
      <c r="D909" s="365"/>
      <c r="E909" s="365"/>
      <c r="F909" s="331"/>
      <c r="G909" s="455"/>
      <c r="H909" s="455"/>
      <c r="I909" s="270"/>
    </row>
    <row r="910" spans="1:12" s="243" customFormat="1" ht="19.5" customHeight="1">
      <c r="A910" s="444"/>
      <c r="B910" s="297" t="s">
        <v>1036</v>
      </c>
      <c r="C910" s="432" t="s">
        <v>21</v>
      </c>
      <c r="D910" s="445"/>
      <c r="E910" s="234"/>
      <c r="F910" s="238"/>
      <c r="G910" s="270"/>
      <c r="H910" s="244"/>
      <c r="L910"/>
    </row>
    <row r="911" spans="1:10" ht="19.5" customHeight="1">
      <c r="A911" s="241"/>
      <c r="B911" s="242"/>
      <c r="C911" s="292" t="s">
        <v>996</v>
      </c>
      <c r="D911" s="292"/>
      <c r="E911" s="292"/>
      <c r="F911" s="316"/>
      <c r="G911" s="294" t="str">
        <f>G874</f>
        <v>31/03/2008</v>
      </c>
      <c r="H911" s="317" t="s">
        <v>998</v>
      </c>
      <c r="I911" s="270"/>
      <c r="J911" s="240"/>
    </row>
    <row r="912" spans="1:9" ht="19.5" customHeight="1">
      <c r="A912" s="261"/>
      <c r="B912" s="276"/>
      <c r="C912" s="365" t="s">
        <v>22</v>
      </c>
      <c r="D912" s="365"/>
      <c r="E912" s="365"/>
      <c r="F912" s="331"/>
      <c r="G912" s="455">
        <v>55473449715</v>
      </c>
      <c r="H912" s="455">
        <v>55473449715</v>
      </c>
      <c r="I912" s="270"/>
    </row>
    <row r="913" spans="1:9" ht="19.5" customHeight="1">
      <c r="A913" s="261"/>
      <c r="B913" s="276"/>
      <c r="C913" s="365" t="s">
        <v>23</v>
      </c>
      <c r="D913" s="365"/>
      <c r="E913" s="365"/>
      <c r="F913" s="331"/>
      <c r="G913" s="455">
        <v>4986880445</v>
      </c>
      <c r="H913" s="455">
        <v>4986880445</v>
      </c>
      <c r="I913" s="270"/>
    </row>
    <row r="914" spans="1:9" ht="19.5" customHeight="1" thickBot="1">
      <c r="A914" s="261"/>
      <c r="B914" s="276"/>
      <c r="C914" s="460" t="s">
        <v>24</v>
      </c>
      <c r="D914" s="460"/>
      <c r="E914" s="460"/>
      <c r="F914" s="462"/>
      <c r="G914" s="461">
        <v>0</v>
      </c>
      <c r="H914" s="461">
        <v>0</v>
      </c>
      <c r="I914" s="270"/>
    </row>
    <row r="915" spans="1:9" ht="19.5" customHeight="1" hidden="1">
      <c r="A915" s="261"/>
      <c r="B915" s="276"/>
      <c r="C915" s="464" t="s">
        <v>25</v>
      </c>
      <c r="D915" s="365"/>
      <c r="E915" s="365"/>
      <c r="F915" s="331"/>
      <c r="G915" s="455"/>
      <c r="H915" s="455"/>
      <c r="I915" s="270"/>
    </row>
    <row r="916" spans="1:9" ht="4.5" customHeight="1" thickTop="1">
      <c r="A916" s="261"/>
      <c r="B916" s="276"/>
      <c r="C916" s="464"/>
      <c r="D916" s="365"/>
      <c r="E916" s="365"/>
      <c r="F916" s="331"/>
      <c r="G916" s="455"/>
      <c r="H916" s="455"/>
      <c r="I916" s="270"/>
    </row>
    <row r="917" spans="1:12" s="243" customFormat="1" ht="31.5" customHeight="1">
      <c r="A917" s="444"/>
      <c r="B917" s="465" t="s">
        <v>1043</v>
      </c>
      <c r="C917" s="798" t="s">
        <v>7</v>
      </c>
      <c r="D917" s="799"/>
      <c r="E917" s="799"/>
      <c r="F917" s="799"/>
      <c r="G917" s="799"/>
      <c r="H917" s="799"/>
      <c r="L917"/>
    </row>
    <row r="918" spans="1:10" s="243" customFormat="1" ht="4.5" customHeight="1">
      <c r="A918" s="241"/>
      <c r="B918" s="246"/>
      <c r="C918" s="438"/>
      <c r="D918" s="327"/>
      <c r="E918" s="327"/>
      <c r="F918" s="327"/>
      <c r="G918" s="327"/>
      <c r="H918" s="327"/>
      <c r="I918" s="239"/>
      <c r="J918" s="227"/>
    </row>
    <row r="919" spans="1:10" ht="21.75" customHeight="1" hidden="1">
      <c r="A919" s="241"/>
      <c r="B919" s="246" t="str">
        <f>'[2]NV'!F41</f>
        <v>V.23</v>
      </c>
      <c r="C919" s="243" t="s">
        <v>26</v>
      </c>
      <c r="D919" s="243"/>
      <c r="E919" s="243"/>
      <c r="I919" s="270"/>
      <c r="J919" s="240"/>
    </row>
    <row r="920" spans="1:10" ht="19.5" customHeight="1" hidden="1">
      <c r="A920" s="241"/>
      <c r="B920" s="242"/>
      <c r="C920" s="292" t="s">
        <v>996</v>
      </c>
      <c r="D920" s="292"/>
      <c r="E920" s="292"/>
      <c r="F920" s="316"/>
      <c r="G920" s="317" t="s">
        <v>1010</v>
      </c>
      <c r="H920" s="317" t="s">
        <v>1011</v>
      </c>
      <c r="I920" s="270"/>
      <c r="J920" s="240"/>
    </row>
    <row r="921" spans="1:10" s="430" customFormat="1" ht="19.5" customHeight="1" hidden="1">
      <c r="A921" s="263"/>
      <c r="B921" s="427"/>
      <c r="C921" s="365" t="s">
        <v>27</v>
      </c>
      <c r="D921" s="365"/>
      <c r="E921" s="365"/>
      <c r="F921" s="339"/>
      <c r="G921" s="236">
        <v>0</v>
      </c>
      <c r="H921" s="236">
        <v>0</v>
      </c>
      <c r="I921" s="428"/>
      <c r="J921" s="429"/>
    </row>
    <row r="922" spans="1:10" s="430" customFormat="1" ht="19.5" customHeight="1" hidden="1">
      <c r="A922" s="263"/>
      <c r="B922" s="427"/>
      <c r="C922" s="365" t="s">
        <v>28</v>
      </c>
      <c r="D922" s="365"/>
      <c r="E922" s="365"/>
      <c r="F922" s="339"/>
      <c r="G922" s="236">
        <v>0</v>
      </c>
      <c r="H922" s="236">
        <v>0</v>
      </c>
      <c r="I922" s="428"/>
      <c r="J922" s="429"/>
    </row>
    <row r="923" spans="1:10" s="430" customFormat="1" ht="19.5" customHeight="1" hidden="1">
      <c r="A923" s="263"/>
      <c r="B923" s="427"/>
      <c r="C923" s="365" t="s">
        <v>29</v>
      </c>
      <c r="D923" s="365"/>
      <c r="E923" s="365"/>
      <c r="F923" s="339"/>
      <c r="G923" s="236">
        <v>0</v>
      </c>
      <c r="H923" s="236">
        <v>0</v>
      </c>
      <c r="I923" s="428" t="s">
        <v>30</v>
      </c>
      <c r="J923" s="429"/>
    </row>
    <row r="924" spans="1:10" s="430" customFormat="1" ht="19.5" customHeight="1" hidden="1">
      <c r="A924" s="263"/>
      <c r="B924" s="427"/>
      <c r="C924" s="390" t="s">
        <v>31</v>
      </c>
      <c r="D924" s="390"/>
      <c r="E924" s="390"/>
      <c r="F924" s="467"/>
      <c r="G924" s="468">
        <f>SUM(G922:G923)</f>
        <v>0</v>
      </c>
      <c r="H924" s="468">
        <f>SUM(H922:H923)</f>
        <v>0</v>
      </c>
      <c r="I924" s="428">
        <f>G924-'[2]NV'!G41</f>
        <v>0</v>
      </c>
      <c r="J924" s="429"/>
    </row>
    <row r="925" spans="1:10" ht="4.5" customHeight="1" hidden="1">
      <c r="A925" s="261"/>
      <c r="C925" s="235"/>
      <c r="D925" s="235"/>
      <c r="E925" s="235"/>
      <c r="F925" s="327"/>
      <c r="G925" s="330"/>
      <c r="H925" s="330"/>
      <c r="I925" s="270">
        <f>H924-'[2]NV'!H41</f>
        <v>0</v>
      </c>
      <c r="J925" s="240"/>
    </row>
    <row r="926" spans="1:10" ht="21.75" customHeight="1" hidden="1">
      <c r="A926" s="241"/>
      <c r="B926" s="246" t="s">
        <v>32</v>
      </c>
      <c r="C926" s="243" t="s">
        <v>33</v>
      </c>
      <c r="D926" s="243"/>
      <c r="E926" s="243"/>
      <c r="I926" s="270"/>
      <c r="J926" s="240"/>
    </row>
    <row r="927" spans="1:10" ht="19.5" customHeight="1" hidden="1">
      <c r="A927" s="241"/>
      <c r="B927" s="242"/>
      <c r="C927" s="292" t="s">
        <v>996</v>
      </c>
      <c r="D927" s="292"/>
      <c r="E927" s="292"/>
      <c r="F927" s="316"/>
      <c r="G927" s="317" t="s">
        <v>1010</v>
      </c>
      <c r="H927" s="317" t="s">
        <v>1011</v>
      </c>
      <c r="I927" s="270"/>
      <c r="J927" s="240"/>
    </row>
    <row r="928" spans="1:9" s="298" customFormat="1" ht="19.5" customHeight="1" hidden="1">
      <c r="A928" s="296"/>
      <c r="B928" s="297" t="s">
        <v>999</v>
      </c>
      <c r="C928" s="312" t="s">
        <v>34</v>
      </c>
      <c r="D928" s="312"/>
      <c r="E928" s="312"/>
      <c r="F928" s="319"/>
      <c r="G928" s="313">
        <f>SUM(G929:G930)</f>
        <v>0</v>
      </c>
      <c r="H928" s="313">
        <f>SUM(H929:H930)</f>
        <v>0</v>
      </c>
      <c r="I928" s="469"/>
    </row>
    <row r="929" spans="1:10" s="430" customFormat="1" ht="19.5" customHeight="1" hidden="1">
      <c r="A929" s="263"/>
      <c r="B929" s="427"/>
      <c r="C929" s="365" t="s">
        <v>35</v>
      </c>
      <c r="D929" s="365"/>
      <c r="E929" s="365"/>
      <c r="F929" s="339"/>
      <c r="G929" s="236">
        <v>0</v>
      </c>
      <c r="H929" s="236">
        <v>0</v>
      </c>
      <c r="I929" s="428"/>
      <c r="J929" s="429"/>
    </row>
    <row r="930" spans="1:10" s="430" customFormat="1" ht="19.5" customHeight="1" hidden="1">
      <c r="A930" s="263"/>
      <c r="B930" s="427"/>
      <c r="C930" s="365" t="s">
        <v>36</v>
      </c>
      <c r="D930" s="365"/>
      <c r="E930" s="365"/>
      <c r="F930" s="339"/>
      <c r="G930" s="236">
        <v>0</v>
      </c>
      <c r="H930" s="236">
        <v>0</v>
      </c>
      <c r="I930" s="428"/>
      <c r="J930" s="429"/>
    </row>
    <row r="931" spans="1:9" s="298" customFormat="1" ht="19.5" customHeight="1" hidden="1">
      <c r="A931" s="296"/>
      <c r="B931" s="297" t="s">
        <v>1001</v>
      </c>
      <c r="C931" s="312" t="s">
        <v>37</v>
      </c>
      <c r="D931" s="312"/>
      <c r="E931" s="312"/>
      <c r="F931" s="319"/>
      <c r="G931" s="313"/>
      <c r="H931" s="313"/>
      <c r="I931" s="469"/>
    </row>
    <row r="932" spans="1:10" s="430" customFormat="1" ht="19.5" customHeight="1" hidden="1">
      <c r="A932" s="263"/>
      <c r="B932" s="427"/>
      <c r="C932" s="365" t="s">
        <v>38</v>
      </c>
      <c r="D932" s="365"/>
      <c r="E932" s="365"/>
      <c r="F932" s="339"/>
      <c r="G932" s="236">
        <v>0</v>
      </c>
      <c r="H932" s="236">
        <v>0</v>
      </c>
      <c r="I932" s="428"/>
      <c r="J932" s="429"/>
    </row>
    <row r="933" spans="1:10" s="430" customFormat="1" ht="19.5" customHeight="1" hidden="1">
      <c r="A933" s="263"/>
      <c r="B933" s="427"/>
      <c r="C933" s="365" t="s">
        <v>39</v>
      </c>
      <c r="D933" s="365"/>
      <c r="E933" s="365"/>
      <c r="F933" s="339"/>
      <c r="G933" s="236">
        <v>0</v>
      </c>
      <c r="H933" s="236">
        <v>0</v>
      </c>
      <c r="I933" s="428"/>
      <c r="J933" s="429"/>
    </row>
    <row r="934" spans="1:10" s="430" customFormat="1" ht="19.5" customHeight="1" hidden="1">
      <c r="A934" s="263"/>
      <c r="B934" s="427"/>
      <c r="C934" s="390" t="s">
        <v>40</v>
      </c>
      <c r="D934" s="390"/>
      <c r="E934" s="390"/>
      <c r="F934" s="467"/>
      <c r="G934" s="468">
        <f>SUM(G929:G930)</f>
        <v>0</v>
      </c>
      <c r="H934" s="468">
        <f>SUM(H929:H930)</f>
        <v>0</v>
      </c>
      <c r="I934" s="428"/>
      <c r="J934" s="429"/>
    </row>
    <row r="935" spans="1:10" ht="2.25" customHeight="1">
      <c r="A935" s="261"/>
      <c r="C935" s="235"/>
      <c r="D935" s="235"/>
      <c r="E935" s="235"/>
      <c r="F935" s="327"/>
      <c r="G935" s="330"/>
      <c r="H935" s="330"/>
      <c r="I935" s="270"/>
      <c r="J935" s="240"/>
    </row>
    <row r="936" spans="1:5" ht="24.75" customHeight="1">
      <c r="A936" s="241"/>
      <c r="B936" s="242" t="s">
        <v>41</v>
      </c>
      <c r="C936" s="243" t="s">
        <v>42</v>
      </c>
      <c r="D936" s="243"/>
      <c r="E936" s="243"/>
    </row>
    <row r="937" spans="1:9" ht="21.75" customHeight="1">
      <c r="A937" s="470"/>
      <c r="B937" s="274" t="s">
        <v>616</v>
      </c>
      <c r="C937" s="243" t="s">
        <v>43</v>
      </c>
      <c r="D937" s="243"/>
      <c r="E937" s="243"/>
      <c r="H937" s="257"/>
      <c r="I937" s="335"/>
    </row>
    <row r="938" spans="1:9" ht="34.5" customHeight="1">
      <c r="A938" s="241"/>
      <c r="B938" s="364"/>
      <c r="C938" s="292" t="s">
        <v>996</v>
      </c>
      <c r="D938" s="292"/>
      <c r="E938" s="292"/>
      <c r="F938" s="316"/>
      <c r="G938" s="471" t="s">
        <v>875</v>
      </c>
      <c r="H938" s="471" t="s">
        <v>876</v>
      </c>
      <c r="I938" s="335"/>
    </row>
    <row r="939" spans="1:10" s="349" customFormat="1" ht="19.5" customHeight="1">
      <c r="A939" s="348"/>
      <c r="B939" s="472"/>
      <c r="C939" s="473" t="s">
        <v>44</v>
      </c>
      <c r="D939" s="474"/>
      <c r="E939" s="474"/>
      <c r="F939" s="475"/>
      <c r="G939" s="476">
        <f>G940+G941+G942</f>
        <v>150137110834</v>
      </c>
      <c r="H939" s="476">
        <f>H940+H941+H942</f>
        <v>150137110834</v>
      </c>
      <c r="I939" s="477"/>
      <c r="J939" s="301"/>
    </row>
    <row r="940" spans="1:9" ht="19.5" customHeight="1">
      <c r="A940" s="261"/>
      <c r="B940" s="276"/>
      <c r="C940" s="387" t="s">
        <v>45</v>
      </c>
      <c r="D940" s="478"/>
      <c r="E940" s="478"/>
      <c r="F940" s="431"/>
      <c r="G940" s="455">
        <f>148115125426+65823000</f>
        <v>148180948426</v>
      </c>
      <c r="H940" s="455">
        <f>G940</f>
        <v>148180948426</v>
      </c>
      <c r="I940" s="270"/>
    </row>
    <row r="941" spans="1:9" ht="19.5" customHeight="1">
      <c r="A941" s="261"/>
      <c r="B941" s="276"/>
      <c r="C941" s="387" t="s">
        <v>46</v>
      </c>
      <c r="D941" s="478"/>
      <c r="E941" s="478"/>
      <c r="F941" s="431"/>
      <c r="G941" s="455">
        <v>1956162408</v>
      </c>
      <c r="H941" s="455">
        <v>1956162408</v>
      </c>
      <c r="I941" s="270"/>
    </row>
    <row r="942" spans="1:9" ht="19.5" customHeight="1">
      <c r="A942" s="261"/>
      <c r="B942" s="276"/>
      <c r="C942" s="387" t="s">
        <v>47</v>
      </c>
      <c r="D942" s="478"/>
      <c r="E942" s="478"/>
      <c r="F942" s="431"/>
      <c r="G942" s="455"/>
      <c r="H942" s="455"/>
      <c r="I942" s="335"/>
    </row>
    <row r="943" spans="1:9" ht="19.5" customHeight="1" hidden="1">
      <c r="A943" s="261"/>
      <c r="B943" s="276"/>
      <c r="C943" s="478" t="s">
        <v>48</v>
      </c>
      <c r="D943" s="478"/>
      <c r="E943" s="478"/>
      <c r="F943" s="431"/>
      <c r="G943" s="455"/>
      <c r="H943" s="455"/>
      <c r="I943" s="335"/>
    </row>
    <row r="944" spans="1:9" ht="34.5" customHeight="1" hidden="1">
      <c r="A944" s="261"/>
      <c r="B944" s="276"/>
      <c r="C944" s="800" t="s">
        <v>49</v>
      </c>
      <c r="D944" s="801"/>
      <c r="E944" s="801"/>
      <c r="F944" s="801"/>
      <c r="G944" s="455"/>
      <c r="H944" s="455"/>
      <c r="I944" s="270"/>
    </row>
    <row r="945" spans="1:10" s="349" customFormat="1" ht="19.5" customHeight="1">
      <c r="A945" s="348"/>
      <c r="B945" s="472"/>
      <c r="C945" s="473" t="s">
        <v>50</v>
      </c>
      <c r="D945" s="474"/>
      <c r="E945" s="474"/>
      <c r="F945" s="475"/>
      <c r="G945" s="476"/>
      <c r="H945" s="476">
        <v>0</v>
      </c>
      <c r="I945" s="477"/>
      <c r="J945" s="301"/>
    </row>
    <row r="946" spans="1:9" ht="19.5" customHeight="1" hidden="1">
      <c r="A946" s="261"/>
      <c r="B946" s="276"/>
      <c r="C946" s="387" t="s">
        <v>51</v>
      </c>
      <c r="D946" s="478"/>
      <c r="E946" s="478"/>
      <c r="F946" s="431"/>
      <c r="G946" s="455"/>
      <c r="H946" s="455"/>
      <c r="I946" s="270"/>
    </row>
    <row r="947" spans="1:9" ht="19.5" customHeight="1" hidden="1">
      <c r="A947" s="261"/>
      <c r="B947" s="276"/>
      <c r="C947" s="387" t="s">
        <v>52</v>
      </c>
      <c r="D947" s="478"/>
      <c r="E947" s="478"/>
      <c r="F947" s="431"/>
      <c r="G947" s="455"/>
      <c r="H947" s="455"/>
      <c r="I947" s="335"/>
    </row>
    <row r="948" spans="1:9" ht="19.5" customHeight="1" hidden="1">
      <c r="A948" s="261"/>
      <c r="B948" s="276"/>
      <c r="C948" s="387" t="s">
        <v>53</v>
      </c>
      <c r="D948" s="478"/>
      <c r="E948" s="478"/>
      <c r="F948" s="431"/>
      <c r="G948" s="455"/>
      <c r="H948" s="455"/>
      <c r="I948" s="335"/>
    </row>
    <row r="949" spans="1:9" ht="19.5" customHeight="1" hidden="1">
      <c r="A949" s="261"/>
      <c r="B949" s="276"/>
      <c r="C949" s="387" t="s">
        <v>54</v>
      </c>
      <c r="D949" s="478"/>
      <c r="E949" s="478"/>
      <c r="F949" s="431"/>
      <c r="G949" s="455"/>
      <c r="H949" s="455"/>
      <c r="I949" s="335"/>
    </row>
    <row r="950" spans="1:9" ht="19.5" customHeight="1" hidden="1">
      <c r="A950" s="261"/>
      <c r="B950" s="276"/>
      <c r="C950" s="387" t="s">
        <v>1222</v>
      </c>
      <c r="D950" s="478"/>
      <c r="E950" s="478"/>
      <c r="F950" s="431"/>
      <c r="G950" s="455"/>
      <c r="H950" s="455"/>
      <c r="I950" s="270"/>
    </row>
    <row r="951" spans="1:9" ht="19.5" customHeight="1" hidden="1">
      <c r="A951" s="261"/>
      <c r="B951" s="276"/>
      <c r="C951" s="387" t="s">
        <v>55</v>
      </c>
      <c r="D951" s="478"/>
      <c r="E951" s="478"/>
      <c r="F951" s="431"/>
      <c r="G951" s="455"/>
      <c r="H951" s="455"/>
      <c r="I951" s="270"/>
    </row>
    <row r="952" spans="1:10" s="349" customFormat="1" ht="19.5" customHeight="1">
      <c r="A952" s="348"/>
      <c r="B952" s="472"/>
      <c r="C952" s="473" t="s">
        <v>56</v>
      </c>
      <c r="D952" s="479"/>
      <c r="E952" s="479"/>
      <c r="F952" s="480"/>
      <c r="G952" s="476">
        <f>G939-G945</f>
        <v>150137110834</v>
      </c>
      <c r="H952" s="476">
        <f>H939-H945</f>
        <v>150137110834</v>
      </c>
      <c r="I952" s="477"/>
      <c r="J952" s="301"/>
    </row>
    <row r="953" spans="1:9" ht="19.5" customHeight="1">
      <c r="A953" s="261"/>
      <c r="B953" s="276"/>
      <c r="C953" s="387" t="s">
        <v>57</v>
      </c>
      <c r="D953" s="387"/>
      <c r="E953" s="387"/>
      <c r="F953" s="331"/>
      <c r="G953" s="455">
        <f>148115125426+65823000</f>
        <v>148180948426</v>
      </c>
      <c r="H953" s="455">
        <f>G953</f>
        <v>148180948426</v>
      </c>
      <c r="I953" s="270"/>
    </row>
    <row r="954" spans="1:9" ht="19.5" customHeight="1" thickBot="1">
      <c r="A954" s="261"/>
      <c r="B954" s="276"/>
      <c r="C954" s="481" t="s">
        <v>58</v>
      </c>
      <c r="D954" s="481"/>
      <c r="E954" s="481"/>
      <c r="F954" s="462"/>
      <c r="G954" s="461">
        <f>G941</f>
        <v>1956162408</v>
      </c>
      <c r="H954" s="461">
        <f>H941</f>
        <v>1956162408</v>
      </c>
      <c r="I954" s="335"/>
    </row>
    <row r="955" spans="1:9" ht="6.75" customHeight="1" thickTop="1">
      <c r="A955" s="261"/>
      <c r="B955" s="276"/>
      <c r="C955" s="387"/>
      <c r="D955" s="387"/>
      <c r="E955" s="387"/>
      <c r="F955" s="331"/>
      <c r="G955" s="455"/>
      <c r="H955" s="455"/>
      <c r="I955" s="335"/>
    </row>
    <row r="956" spans="1:9" ht="21.75" customHeight="1">
      <c r="A956" s="470"/>
      <c r="B956" s="274" t="s">
        <v>651</v>
      </c>
      <c r="C956" s="243" t="s">
        <v>59</v>
      </c>
      <c r="D956" s="243"/>
      <c r="E956" s="243"/>
      <c r="H956" s="257"/>
      <c r="I956" s="335"/>
    </row>
    <row r="957" spans="1:9" ht="34.5" customHeight="1">
      <c r="A957" s="241"/>
      <c r="B957" s="364"/>
      <c r="C957" s="292" t="s">
        <v>996</v>
      </c>
      <c r="D957" s="292"/>
      <c r="E957" s="292"/>
      <c r="F957" s="316"/>
      <c r="G957" s="471" t="str">
        <f>G938</f>
        <v>Quyù 1/2008</v>
      </c>
      <c r="H957" s="471" t="str">
        <f>H938</f>
        <v>LK töø ñaàu naêm ñeán cuoái Quyù 1</v>
      </c>
      <c r="I957" s="335"/>
    </row>
    <row r="958" spans="1:9" ht="19.5" customHeight="1">
      <c r="A958" s="261"/>
      <c r="B958" s="276"/>
      <c r="C958" s="365" t="s">
        <v>60</v>
      </c>
      <c r="D958" s="365"/>
      <c r="E958" s="365"/>
      <c r="F958" s="331"/>
      <c r="G958" s="455">
        <f>336924600+4671121</f>
        <v>341595721</v>
      </c>
      <c r="H958" s="455">
        <f>336924600+4671121</f>
        <v>341595721</v>
      </c>
      <c r="I958" s="270">
        <f aca="true" t="shared" si="9" ref="I958:I965">G958+H958</f>
        <v>683191442</v>
      </c>
    </row>
    <row r="959" spans="1:9" ht="19.5" customHeight="1">
      <c r="A959" s="261"/>
      <c r="B959" s="276"/>
      <c r="C959" s="365" t="s">
        <v>61</v>
      </c>
      <c r="D959" s="365"/>
      <c r="E959" s="365"/>
      <c r="F959" s="331"/>
      <c r="G959" s="455"/>
      <c r="H959" s="455"/>
      <c r="I959" s="270">
        <f t="shared" si="9"/>
        <v>0</v>
      </c>
    </row>
    <row r="960" spans="1:9" ht="19.5" customHeight="1">
      <c r="A960" s="261"/>
      <c r="B960" s="276"/>
      <c r="C960" s="365" t="s">
        <v>878</v>
      </c>
      <c r="D960" s="365"/>
      <c r="E960" s="365"/>
      <c r="F960" s="331"/>
      <c r="G960" s="455">
        <v>482289167</v>
      </c>
      <c r="H960" s="455">
        <v>482289167</v>
      </c>
      <c r="I960" s="270">
        <f t="shared" si="9"/>
        <v>964578334</v>
      </c>
    </row>
    <row r="961" spans="1:9" ht="19.5" customHeight="1">
      <c r="A961" s="261"/>
      <c r="B961" s="276"/>
      <c r="C961" s="365" t="s">
        <v>62</v>
      </c>
      <c r="D961" s="365"/>
      <c r="E961" s="365"/>
      <c r="F961" s="331"/>
      <c r="G961" s="455"/>
      <c r="H961" s="455"/>
      <c r="I961" s="270">
        <f t="shared" si="9"/>
        <v>0</v>
      </c>
    </row>
    <row r="962" spans="1:9" ht="19.5" customHeight="1">
      <c r="A962" s="261"/>
      <c r="B962" s="276"/>
      <c r="C962" s="365" t="s">
        <v>63</v>
      </c>
      <c r="D962" s="365"/>
      <c r="E962" s="365"/>
      <c r="F962" s="331"/>
      <c r="G962" s="455">
        <v>1448657657</v>
      </c>
      <c r="H962" s="455">
        <v>1448657657</v>
      </c>
      <c r="I962" s="270">
        <f t="shared" si="9"/>
        <v>2897315314</v>
      </c>
    </row>
    <row r="963" spans="1:9" ht="19.5" customHeight="1">
      <c r="A963" s="261"/>
      <c r="B963" s="276"/>
      <c r="C963" s="365" t="s">
        <v>64</v>
      </c>
      <c r="D963" s="365"/>
      <c r="E963" s="365"/>
      <c r="F963" s="331"/>
      <c r="G963" s="455"/>
      <c r="H963" s="455"/>
      <c r="I963" s="270">
        <f t="shared" si="9"/>
        <v>0</v>
      </c>
    </row>
    <row r="964" spans="1:9" ht="19.5" customHeight="1">
      <c r="A964" s="261"/>
      <c r="B964" s="276"/>
      <c r="C964" s="365" t="s">
        <v>65</v>
      </c>
      <c r="D964" s="365"/>
      <c r="E964" s="365"/>
      <c r="F964" s="331"/>
      <c r="G964" s="455"/>
      <c r="H964" s="455"/>
      <c r="I964" s="270">
        <f t="shared" si="9"/>
        <v>0</v>
      </c>
    </row>
    <row r="965" spans="1:9" ht="19.5" customHeight="1">
      <c r="A965" s="261"/>
      <c r="B965" s="276"/>
      <c r="C965" s="365" t="s">
        <v>66</v>
      </c>
      <c r="D965" s="365"/>
      <c r="E965" s="365"/>
      <c r="F965" s="331"/>
      <c r="G965" s="455"/>
      <c r="H965" s="455"/>
      <c r="I965" s="270">
        <f t="shared" si="9"/>
        <v>0</v>
      </c>
    </row>
    <row r="966" spans="1:10" ht="19.5" customHeight="1" thickBot="1">
      <c r="A966" s="261"/>
      <c r="C966" s="309" t="s">
        <v>1008</v>
      </c>
      <c r="D966" s="309"/>
      <c r="E966" s="309"/>
      <c r="F966" s="311"/>
      <c r="G966" s="322">
        <f>SUM(G958:G965)</f>
        <v>2272542545</v>
      </c>
      <c r="H966" s="322">
        <f>SUM(H958:H965)</f>
        <v>2272542545</v>
      </c>
      <c r="I966" s="270">
        <f>H966-'[2]KQ1'!E11</f>
        <v>1385270920</v>
      </c>
      <c r="J966" s="240"/>
    </row>
    <row r="967" spans="1:9" ht="5.25" customHeight="1" thickTop="1">
      <c r="A967" s="241"/>
      <c r="B967" s="364"/>
      <c r="C967" s="235"/>
      <c r="D967" s="235"/>
      <c r="E967" s="235"/>
      <c r="F967" s="331"/>
      <c r="G967" s="482"/>
      <c r="H967" s="408"/>
      <c r="I967" s="335"/>
    </row>
    <row r="968" spans="1:9" ht="21.75" customHeight="1">
      <c r="A968" s="274"/>
      <c r="B968" s="274" t="s">
        <v>644</v>
      </c>
      <c r="C968" s="243" t="s">
        <v>67</v>
      </c>
      <c r="D968" s="243"/>
      <c r="E968" s="243"/>
      <c r="G968" s="483"/>
      <c r="H968" s="408"/>
      <c r="I968" s="335"/>
    </row>
    <row r="969" spans="1:9" ht="34.5" customHeight="1">
      <c r="A969" s="241"/>
      <c r="B969" s="364"/>
      <c r="C969" s="292" t="s">
        <v>996</v>
      </c>
      <c r="D969" s="292"/>
      <c r="E969" s="292"/>
      <c r="F969" s="316"/>
      <c r="G969" s="471" t="str">
        <f>G938</f>
        <v>Quyù 1/2008</v>
      </c>
      <c r="H969" s="471" t="str">
        <f>H938</f>
        <v>LK töø ñaàu naêm ñeán cuoái Quyù 1</v>
      </c>
      <c r="I969" s="335"/>
    </row>
    <row r="970" spans="1:10" ht="19.5" customHeight="1">
      <c r="A970" s="241"/>
      <c r="B970" s="364"/>
      <c r="C970" s="365" t="s">
        <v>68</v>
      </c>
      <c r="D970" s="365"/>
      <c r="E970" s="365"/>
      <c r="F970" s="331"/>
      <c r="G970" s="237">
        <f>124803050381-G971</f>
        <v>94936836500</v>
      </c>
      <c r="H970" s="237">
        <f>124803050381-H971</f>
        <v>94936836500</v>
      </c>
      <c r="I970" s="270"/>
      <c r="J970" s="227" t="s">
        <v>69</v>
      </c>
    </row>
    <row r="971" spans="1:10" ht="19.5" customHeight="1">
      <c r="A971" s="241"/>
      <c r="B971" s="364"/>
      <c r="C971" s="365" t="s">
        <v>70</v>
      </c>
      <c r="D971" s="365"/>
      <c r="E971" s="365"/>
      <c r="F971" s="331"/>
      <c r="G971" s="237">
        <v>29866213881</v>
      </c>
      <c r="H971" s="237">
        <v>29866213881</v>
      </c>
      <c r="I971" s="270"/>
      <c r="J971" s="227">
        <v>553566930</v>
      </c>
    </row>
    <row r="972" spans="1:10" ht="19.5" customHeight="1">
      <c r="A972" s="241"/>
      <c r="B972" s="364"/>
      <c r="C972" s="365" t="s">
        <v>71</v>
      </c>
      <c r="D972" s="365"/>
      <c r="E972" s="365"/>
      <c r="F972" s="331"/>
      <c r="G972" s="237">
        <v>2019732608</v>
      </c>
      <c r="H972" s="237">
        <v>2019732608</v>
      </c>
      <c r="I972" s="270"/>
      <c r="J972" s="227">
        <f>I970-J971</f>
        <v>-553566930</v>
      </c>
    </row>
    <row r="973" spans="1:9" ht="19.5" customHeight="1">
      <c r="A973" s="241"/>
      <c r="B973" s="364"/>
      <c r="C973" s="365" t="s">
        <v>877</v>
      </c>
      <c r="D973" s="365"/>
      <c r="E973" s="365"/>
      <c r="F973" s="331"/>
      <c r="G973" s="237">
        <v>56358661</v>
      </c>
      <c r="H973" s="237">
        <v>56358661</v>
      </c>
      <c r="I973" s="270"/>
    </row>
    <row r="974" spans="1:9" ht="19.5" customHeight="1">
      <c r="A974" s="241"/>
      <c r="B974" s="364"/>
      <c r="C974" s="365" t="s">
        <v>72</v>
      </c>
      <c r="D974" s="365"/>
      <c r="E974" s="365"/>
      <c r="F974" s="331"/>
      <c r="G974" s="237"/>
      <c r="H974" s="237">
        <v>0</v>
      </c>
      <c r="I974" s="270">
        <f>H974+G974</f>
        <v>0</v>
      </c>
    </row>
    <row r="975" spans="1:9" ht="19.5" customHeight="1">
      <c r="A975" s="241"/>
      <c r="B975" s="364"/>
      <c r="C975" s="365" t="s">
        <v>73</v>
      </c>
      <c r="D975" s="365"/>
      <c r="E975" s="365"/>
      <c r="F975" s="331"/>
      <c r="G975" s="237"/>
      <c r="H975" s="237">
        <v>0</v>
      </c>
      <c r="I975" s="270">
        <f>H975+G975</f>
        <v>0</v>
      </c>
    </row>
    <row r="976" spans="1:9" ht="19.5" customHeight="1">
      <c r="A976" s="241"/>
      <c r="B976" s="364"/>
      <c r="C976" s="365" t="s">
        <v>74</v>
      </c>
      <c r="D976" s="365"/>
      <c r="E976" s="365"/>
      <c r="F976" s="331"/>
      <c r="G976" s="237"/>
      <c r="H976" s="237">
        <v>0</v>
      </c>
      <c r="I976" s="270">
        <f>H976+G976</f>
        <v>0</v>
      </c>
    </row>
    <row r="977" spans="1:9" ht="19.5" customHeight="1">
      <c r="A977" s="241"/>
      <c r="B977" s="364"/>
      <c r="C977" s="365" t="s">
        <v>75</v>
      </c>
      <c r="D977" s="365"/>
      <c r="E977" s="365"/>
      <c r="F977" s="331"/>
      <c r="G977" s="237"/>
      <c r="H977" s="237">
        <v>0</v>
      </c>
      <c r="I977" s="270">
        <f>H977+G977</f>
        <v>0</v>
      </c>
    </row>
    <row r="978" spans="1:9" ht="19.5" customHeight="1">
      <c r="A978" s="241"/>
      <c r="B978" s="364"/>
      <c r="C978" s="365" t="s">
        <v>76</v>
      </c>
      <c r="D978" s="365"/>
      <c r="E978" s="365"/>
      <c r="F978" s="331"/>
      <c r="G978" s="237"/>
      <c r="H978" s="237">
        <v>0</v>
      </c>
      <c r="I978" s="270">
        <f>H978+G978</f>
        <v>0</v>
      </c>
    </row>
    <row r="979" spans="1:10" s="243" customFormat="1" ht="19.5" customHeight="1" thickBot="1">
      <c r="A979" s="241"/>
      <c r="B979" s="364"/>
      <c r="C979" s="309" t="s">
        <v>1008</v>
      </c>
      <c r="D979" s="309"/>
      <c r="E979" s="309"/>
      <c r="F979" s="311"/>
      <c r="G979" s="485">
        <f>SUM(G970:G978)</f>
        <v>126879141650</v>
      </c>
      <c r="H979" s="485">
        <f>SUM(H970:H978)</f>
        <v>126879141650</v>
      </c>
      <c r="I979" s="270">
        <f>H979-'[2]KQ1'!E9</f>
        <v>-73455338326</v>
      </c>
      <c r="J979" s="227"/>
    </row>
    <row r="980" spans="1:10" s="298" customFormat="1" ht="6" customHeight="1" thickTop="1">
      <c r="A980" s="296"/>
      <c r="B980" s="297"/>
      <c r="C980" s="312"/>
      <c r="D980" s="312"/>
      <c r="E980" s="312"/>
      <c r="F980" s="319"/>
      <c r="G980" s="486"/>
      <c r="H980" s="486"/>
      <c r="I980" s="270"/>
      <c r="J980" s="301"/>
    </row>
    <row r="981" spans="1:9" ht="21.75" customHeight="1">
      <c r="A981" s="470"/>
      <c r="B981" s="274" t="s">
        <v>655</v>
      </c>
      <c r="C981" s="243" t="s">
        <v>77</v>
      </c>
      <c r="D981" s="243"/>
      <c r="E981" s="243"/>
      <c r="H981" s="257"/>
      <c r="I981" s="335"/>
    </row>
    <row r="982" spans="1:9" ht="34.5" customHeight="1">
      <c r="A982" s="241"/>
      <c r="B982" s="364"/>
      <c r="C982" s="292" t="s">
        <v>996</v>
      </c>
      <c r="D982" s="292"/>
      <c r="E982" s="292"/>
      <c r="F982" s="316"/>
      <c r="G982" s="471" t="str">
        <f>G969</f>
        <v>Quyù 1/2008</v>
      </c>
      <c r="H982" s="471" t="str">
        <f>H957</f>
        <v>LK töø ñaàu naêm ñeán cuoái Quyù 1</v>
      </c>
      <c r="I982" s="335"/>
    </row>
    <row r="983" spans="1:9" ht="19.5" customHeight="1" hidden="1">
      <c r="A983" s="261"/>
      <c r="B983" s="276"/>
      <c r="C983" s="365" t="s">
        <v>78</v>
      </c>
      <c r="D983" s="365"/>
      <c r="E983" s="365"/>
      <c r="F983" s="331"/>
      <c r="G983" s="455"/>
      <c r="H983" s="455">
        <v>0</v>
      </c>
      <c r="I983" s="270"/>
    </row>
    <row r="984" spans="1:9" ht="19.5" customHeight="1" hidden="1">
      <c r="A984" s="261"/>
      <c r="B984" s="276"/>
      <c r="C984" s="365" t="s">
        <v>79</v>
      </c>
      <c r="D984" s="365"/>
      <c r="E984" s="365"/>
      <c r="F984" s="331"/>
      <c r="G984" s="455"/>
      <c r="H984" s="455">
        <v>0</v>
      </c>
      <c r="I984" s="335"/>
    </row>
    <row r="985" spans="1:9" ht="19.5" customHeight="1" hidden="1">
      <c r="A985" s="261"/>
      <c r="B985" s="276"/>
      <c r="C985" s="365" t="s">
        <v>80</v>
      </c>
      <c r="D985" s="365"/>
      <c r="E985" s="365"/>
      <c r="F985" s="331"/>
      <c r="G985" s="455"/>
      <c r="H985" s="455">
        <v>0</v>
      </c>
      <c r="I985" s="335"/>
    </row>
    <row r="986" spans="1:9" ht="19.5" customHeight="1" hidden="1">
      <c r="A986" s="261"/>
      <c r="B986" s="276"/>
      <c r="C986" s="365" t="s">
        <v>81</v>
      </c>
      <c r="D986" s="365"/>
      <c r="E986" s="365"/>
      <c r="F986" s="331"/>
      <c r="G986" s="455"/>
      <c r="H986" s="455">
        <v>0</v>
      </c>
      <c r="I986" s="335"/>
    </row>
    <row r="987" spans="1:9" ht="19.5" customHeight="1">
      <c r="A987" s="261"/>
      <c r="B987" s="276"/>
      <c r="C987" s="365" t="s">
        <v>82</v>
      </c>
      <c r="D987" s="365"/>
      <c r="E987" s="365"/>
      <c r="F987" s="331"/>
      <c r="G987" s="455">
        <v>58823160</v>
      </c>
      <c r="H987" s="455">
        <v>58823160</v>
      </c>
      <c r="I987" s="270">
        <f aca="true" t="shared" si="10" ref="I987:I992">G987+H987</f>
        <v>117646320</v>
      </c>
    </row>
    <row r="988" spans="1:11" ht="19.5" customHeight="1">
      <c r="A988" s="261"/>
      <c r="B988" s="276"/>
      <c r="C988" s="365" t="s">
        <v>83</v>
      </c>
      <c r="D988" s="365"/>
      <c r="E988" s="365"/>
      <c r="F988" s="331"/>
      <c r="G988" s="455"/>
      <c r="H988" s="455"/>
      <c r="I988" s="270">
        <f t="shared" si="10"/>
        <v>0</v>
      </c>
      <c r="K988" s="244">
        <f>K989-H987</f>
        <v>533051389</v>
      </c>
    </row>
    <row r="989" spans="1:11" ht="19.5" customHeight="1">
      <c r="A989" s="261"/>
      <c r="B989" s="276"/>
      <c r="C989" s="365" t="s">
        <v>84</v>
      </c>
      <c r="D989" s="365"/>
      <c r="E989" s="365"/>
      <c r="F989" s="331"/>
      <c r="G989" s="455"/>
      <c r="H989" s="455"/>
      <c r="I989" s="270">
        <f t="shared" si="10"/>
        <v>0</v>
      </c>
      <c r="K989" s="240">
        <f>SUM(K990:K993)</f>
        <v>591874549</v>
      </c>
    </row>
    <row r="990" spans="1:12" ht="19.5" customHeight="1">
      <c r="A990" s="261"/>
      <c r="B990" s="276"/>
      <c r="C990" s="365" t="s">
        <v>85</v>
      </c>
      <c r="D990" s="365"/>
      <c r="E990" s="365"/>
      <c r="F990" s="331"/>
      <c r="G990" s="455">
        <f>SUM(G991:G992)</f>
        <v>3166624713</v>
      </c>
      <c r="H990" s="455">
        <f>SUM(H991:H992)</f>
        <v>3166624713</v>
      </c>
      <c r="I990" s="270">
        <f t="shared" si="10"/>
        <v>6333249426</v>
      </c>
      <c r="K990" s="240">
        <f>3600547+57971813+224400147+46480695</f>
        <v>332453202</v>
      </c>
      <c r="L990" s="240">
        <v>4</v>
      </c>
    </row>
    <row r="991" spans="1:12" ht="19.5" customHeight="1">
      <c r="A991" s="261"/>
      <c r="B991" s="276"/>
      <c r="C991" s="387" t="s">
        <v>86</v>
      </c>
      <c r="D991" s="365"/>
      <c r="E991" s="365"/>
      <c r="F991" s="331"/>
      <c r="G991" s="455">
        <f>134940000+2330819209+354572205+117339667</f>
        <v>2937671081</v>
      </c>
      <c r="H991" s="455">
        <f>134940000+2330819209+354572205+117339667</f>
        <v>2937671081</v>
      </c>
      <c r="I991" s="270">
        <f t="shared" si="10"/>
        <v>5875342162</v>
      </c>
      <c r="K991" s="240">
        <v>214978895</v>
      </c>
      <c r="L991" s="240">
        <v>3</v>
      </c>
    </row>
    <row r="992" spans="1:12" ht="19.5" customHeight="1">
      <c r="A992" s="261"/>
      <c r="B992" s="276"/>
      <c r="C992" s="387" t="s">
        <v>87</v>
      </c>
      <c r="D992" s="365"/>
      <c r="E992" s="365"/>
      <c r="F992" s="331"/>
      <c r="G992" s="455">
        <v>228953632</v>
      </c>
      <c r="H992" s="455">
        <v>228953632</v>
      </c>
      <c r="I992" s="270">
        <f t="shared" si="10"/>
        <v>457907264</v>
      </c>
      <c r="K992" s="240">
        <v>44425529</v>
      </c>
      <c r="L992" s="240">
        <v>2</v>
      </c>
    </row>
    <row r="993" spans="1:12" ht="19.5" customHeight="1" thickBot="1">
      <c r="A993" s="261"/>
      <c r="C993" s="309" t="s">
        <v>1008</v>
      </c>
      <c r="D993" s="309"/>
      <c r="E993" s="309"/>
      <c r="F993" s="322"/>
      <c r="G993" s="322">
        <f>G987+G988+G989+G990</f>
        <v>3225447873</v>
      </c>
      <c r="H993" s="322">
        <f>H987+H988+H989+H990</f>
        <v>3225447873</v>
      </c>
      <c r="I993" s="270">
        <f>H993-'[2]KQ1'!E12</f>
        <v>524719316</v>
      </c>
      <c r="J993" s="240"/>
      <c r="K993" s="240">
        <v>16923</v>
      </c>
      <c r="L993" s="240">
        <v>1</v>
      </c>
    </row>
    <row r="994" spans="1:9" ht="6" customHeight="1" thickTop="1">
      <c r="A994" s="241"/>
      <c r="B994" s="364"/>
      <c r="C994" s="235"/>
      <c r="D994" s="235"/>
      <c r="E994" s="235"/>
      <c r="F994" s="331"/>
      <c r="G994" s="482"/>
      <c r="H994" s="408"/>
      <c r="I994" s="335"/>
    </row>
    <row r="995" spans="1:9" ht="21.75" customHeight="1" hidden="1">
      <c r="A995" s="470"/>
      <c r="B995" s="274">
        <f>'[2]KQ1'!D21</f>
        <v>0</v>
      </c>
      <c r="C995" s="243" t="s">
        <v>88</v>
      </c>
      <c r="D995" s="243"/>
      <c r="E995" s="243"/>
      <c r="H995" s="257"/>
      <c r="I995" s="335"/>
    </row>
    <row r="996" spans="1:9" ht="19.5" customHeight="1" hidden="1">
      <c r="A996" s="241"/>
      <c r="B996" s="364"/>
      <c r="C996" s="292" t="s">
        <v>996</v>
      </c>
      <c r="D996" s="292"/>
      <c r="E996" s="292"/>
      <c r="F996" s="316"/>
      <c r="G996" s="459" t="s">
        <v>609</v>
      </c>
      <c r="H996" s="459" t="s">
        <v>610</v>
      </c>
      <c r="I996" s="335"/>
    </row>
    <row r="997" spans="1:9" ht="34.5" customHeight="1" hidden="1">
      <c r="A997" s="261"/>
      <c r="B997" s="276"/>
      <c r="C997" s="791" t="s">
        <v>89</v>
      </c>
      <c r="D997" s="791"/>
      <c r="E997" s="791"/>
      <c r="F997" s="791"/>
      <c r="G997" s="455">
        <v>0</v>
      </c>
      <c r="H997" s="455">
        <v>0</v>
      </c>
      <c r="I997" s="270"/>
    </row>
    <row r="998" spans="1:9" ht="34.5" customHeight="1" hidden="1">
      <c r="A998" s="261"/>
      <c r="B998" s="276"/>
      <c r="C998" s="791" t="s">
        <v>90</v>
      </c>
      <c r="D998" s="791"/>
      <c r="E998" s="791"/>
      <c r="F998" s="791"/>
      <c r="G998" s="455">
        <v>0</v>
      </c>
      <c r="H998" s="455">
        <v>0</v>
      </c>
      <c r="I998" s="270">
        <f>G999-'[2]KQ1'!E21</f>
        <v>0</v>
      </c>
    </row>
    <row r="999" spans="1:10" ht="19.5" customHeight="1" hidden="1" thickBot="1">
      <c r="A999" s="261"/>
      <c r="C999" s="309" t="s">
        <v>91</v>
      </c>
      <c r="D999" s="309"/>
      <c r="E999" s="309"/>
      <c r="F999" s="311"/>
      <c r="G999" s="322">
        <f>SUM(G997:G998)</f>
        <v>0</v>
      </c>
      <c r="H999" s="322">
        <f>SUM(H997:H998)</f>
        <v>0</v>
      </c>
      <c r="I999" s="270">
        <f>H999-'[2]KQ1'!F21</f>
        <v>0</v>
      </c>
      <c r="J999" s="240"/>
    </row>
    <row r="1000" spans="1:9" ht="4.5" customHeight="1" hidden="1" thickTop="1">
      <c r="A1000" s="241"/>
      <c r="B1000" s="364"/>
      <c r="C1000" s="235"/>
      <c r="D1000" s="235"/>
      <c r="E1000" s="235"/>
      <c r="F1000" s="331"/>
      <c r="G1000" s="482"/>
      <c r="H1000" s="408"/>
      <c r="I1000" s="335"/>
    </row>
    <row r="1001" spans="1:9" ht="21.75" customHeight="1" hidden="1">
      <c r="A1001" s="470"/>
      <c r="B1001" s="274">
        <f>'[2]KQ1'!D22</f>
        <v>0</v>
      </c>
      <c r="C1001" s="243" t="s">
        <v>92</v>
      </c>
      <c r="D1001" s="243"/>
      <c r="E1001" s="243"/>
      <c r="H1001" s="257"/>
      <c r="I1001" s="335"/>
    </row>
    <row r="1002" spans="1:9" ht="19.5" customHeight="1" hidden="1">
      <c r="A1002" s="241"/>
      <c r="B1002" s="364"/>
      <c r="C1002" s="292" t="s">
        <v>996</v>
      </c>
      <c r="D1002" s="292"/>
      <c r="E1002" s="292"/>
      <c r="F1002" s="316"/>
      <c r="G1002" s="459" t="s">
        <v>609</v>
      </c>
      <c r="H1002" s="459" t="s">
        <v>610</v>
      </c>
      <c r="I1002" s="335"/>
    </row>
    <row r="1003" spans="1:9" ht="34.5" customHeight="1" hidden="1">
      <c r="A1003" s="261"/>
      <c r="B1003" s="276"/>
      <c r="C1003" s="790" t="s">
        <v>93</v>
      </c>
      <c r="D1003" s="790"/>
      <c r="E1003" s="790"/>
      <c r="F1003" s="790"/>
      <c r="G1003" s="455">
        <v>0</v>
      </c>
      <c r="H1003" s="455">
        <v>0</v>
      </c>
      <c r="I1003" s="270"/>
    </row>
    <row r="1004" spans="1:9" ht="34.5" customHeight="1" hidden="1">
      <c r="A1004" s="261"/>
      <c r="B1004" s="276"/>
      <c r="C1004" s="790" t="s">
        <v>94</v>
      </c>
      <c r="D1004" s="790"/>
      <c r="E1004" s="790"/>
      <c r="F1004" s="790"/>
      <c r="G1004" s="455">
        <v>0</v>
      </c>
      <c r="H1004" s="455">
        <v>0</v>
      </c>
      <c r="I1004" s="270"/>
    </row>
    <row r="1005" spans="1:9" ht="34.5" customHeight="1" hidden="1">
      <c r="A1005" s="261"/>
      <c r="B1005" s="276"/>
      <c r="C1005" s="790" t="s">
        <v>95</v>
      </c>
      <c r="D1005" s="790"/>
      <c r="E1005" s="790"/>
      <c r="F1005" s="790"/>
      <c r="G1005" s="455">
        <v>0</v>
      </c>
      <c r="H1005" s="455">
        <v>0</v>
      </c>
      <c r="I1005" s="335" t="s">
        <v>30</v>
      </c>
    </row>
    <row r="1006" spans="1:9" ht="34.5" customHeight="1" hidden="1">
      <c r="A1006" s="261"/>
      <c r="B1006" s="276"/>
      <c r="C1006" s="790" t="s">
        <v>96</v>
      </c>
      <c r="D1006" s="790"/>
      <c r="E1006" s="790"/>
      <c r="F1006" s="790"/>
      <c r="G1006" s="455">
        <v>0</v>
      </c>
      <c r="H1006" s="455">
        <v>0</v>
      </c>
      <c r="I1006" s="335" t="s">
        <v>30</v>
      </c>
    </row>
    <row r="1007" spans="1:9" ht="34.5" customHeight="1" hidden="1">
      <c r="A1007" s="261"/>
      <c r="B1007" s="276"/>
      <c r="C1007" s="791" t="s">
        <v>97</v>
      </c>
      <c r="D1007" s="791"/>
      <c r="E1007" s="791"/>
      <c r="F1007" s="791"/>
      <c r="G1007" s="455">
        <v>0</v>
      </c>
      <c r="H1007" s="455">
        <v>0</v>
      </c>
      <c r="I1007" s="335" t="s">
        <v>30</v>
      </c>
    </row>
    <row r="1008" spans="1:10" ht="19.5" customHeight="1" hidden="1" thickBot="1">
      <c r="A1008" s="261"/>
      <c r="C1008" s="309" t="s">
        <v>98</v>
      </c>
      <c r="D1008" s="309"/>
      <c r="E1008" s="309"/>
      <c r="F1008" s="311"/>
      <c r="G1008" s="322">
        <f>SUM(G1003:G1007)</f>
        <v>0</v>
      </c>
      <c r="H1008" s="322">
        <f>SUM(H1003:H1007)</f>
        <v>0</v>
      </c>
      <c r="I1008" s="270">
        <f>G1008-'[2]KQ1'!E22</f>
        <v>0</v>
      </c>
      <c r="J1008" s="240"/>
    </row>
    <row r="1009" spans="1:10" ht="9" customHeight="1">
      <c r="A1009" s="261"/>
      <c r="C1009" s="235"/>
      <c r="D1009" s="235"/>
      <c r="E1009" s="235"/>
      <c r="F1009" s="327"/>
      <c r="G1009" s="330"/>
      <c r="H1009" s="330"/>
      <c r="I1009" s="270"/>
      <c r="J1009" s="240"/>
    </row>
    <row r="1010" spans="1:9" ht="21.75" customHeight="1">
      <c r="A1010" s="241"/>
      <c r="B1010" s="487" t="s">
        <v>655</v>
      </c>
      <c r="C1010" s="488" t="s">
        <v>122</v>
      </c>
      <c r="D1010" s="488"/>
      <c r="E1010" s="244"/>
      <c r="G1010" s="483"/>
      <c r="H1010" s="408"/>
      <c r="I1010" s="335"/>
    </row>
    <row r="1011" spans="1:9" ht="34.5" customHeight="1">
      <c r="A1011" s="241"/>
      <c r="B1011" s="364"/>
      <c r="C1011" s="292" t="s">
        <v>996</v>
      </c>
      <c r="D1011" s="292"/>
      <c r="E1011" s="292"/>
      <c r="F1011" s="489"/>
      <c r="G1011" s="471" t="str">
        <f>G982</f>
        <v>Quyù 1/2008</v>
      </c>
      <c r="H1011" s="471" t="str">
        <f>H982</f>
        <v>LK töø ñaàu naêm ñeán cuoái Quyù 1</v>
      </c>
      <c r="I1011" s="335"/>
    </row>
    <row r="1012" spans="1:11" ht="19.5" customHeight="1">
      <c r="A1012" s="241"/>
      <c r="B1012" s="364"/>
      <c r="C1012" s="365" t="s">
        <v>99</v>
      </c>
      <c r="D1012" s="365"/>
      <c r="E1012" s="338"/>
      <c r="F1012" s="331"/>
      <c r="G1012" s="237">
        <f>295247159+208223855+34314103+44563621</f>
        <v>582348738</v>
      </c>
      <c r="H1012" s="237">
        <f aca="true" t="shared" si="11" ref="H1012:H1017">G1012</f>
        <v>582348738</v>
      </c>
      <c r="I1012" s="270">
        <f aca="true" t="shared" si="12" ref="I1012:I1017">G1012+H1012</f>
        <v>1164697476</v>
      </c>
      <c r="J1012" s="490">
        <v>2276904210</v>
      </c>
      <c r="K1012" s="338" t="s">
        <v>1</v>
      </c>
    </row>
    <row r="1013" spans="1:11" ht="19.5" customHeight="1">
      <c r="A1013" s="241"/>
      <c r="B1013" s="364"/>
      <c r="C1013" s="365" t="s">
        <v>100</v>
      </c>
      <c r="D1013" s="365"/>
      <c r="E1013" s="338"/>
      <c r="F1013" s="331"/>
      <c r="G1013" s="237">
        <f>2336888616+710803416+9000000</f>
        <v>3056692032</v>
      </c>
      <c r="H1013" s="237">
        <f t="shared" si="11"/>
        <v>3056692032</v>
      </c>
      <c r="I1013" s="270">
        <f t="shared" si="12"/>
        <v>6113384064</v>
      </c>
      <c r="J1013" s="490">
        <v>7207640744</v>
      </c>
      <c r="K1013" s="338" t="s">
        <v>4</v>
      </c>
    </row>
    <row r="1014" spans="1:11" ht="19.5" customHeight="1">
      <c r="A1014" s="241"/>
      <c r="B1014" s="364"/>
      <c r="C1014" s="365" t="s">
        <v>101</v>
      </c>
      <c r="D1014" s="365"/>
      <c r="E1014" s="338"/>
      <c r="F1014" s="331"/>
      <c r="G1014" s="237">
        <f>281838120+34380190</f>
        <v>316218310</v>
      </c>
      <c r="H1014" s="237">
        <f t="shared" si="11"/>
        <v>316218310</v>
      </c>
      <c r="I1014" s="270">
        <f t="shared" si="12"/>
        <v>632436620</v>
      </c>
      <c r="J1014" s="490">
        <v>911501515</v>
      </c>
      <c r="K1014" s="338" t="s">
        <v>2</v>
      </c>
    </row>
    <row r="1015" spans="1:11" ht="19.5" customHeight="1">
      <c r="A1015" s="241"/>
      <c r="B1015" s="364"/>
      <c r="C1015" s="365" t="s">
        <v>102</v>
      </c>
      <c r="D1015" s="365"/>
      <c r="E1015" s="338"/>
      <c r="F1015" s="331"/>
      <c r="G1015" s="237">
        <f>741327295+218634489</f>
        <v>959961784</v>
      </c>
      <c r="H1015" s="237">
        <f t="shared" si="11"/>
        <v>959961784</v>
      </c>
      <c r="I1015" s="270">
        <f t="shared" si="12"/>
        <v>1919923568</v>
      </c>
      <c r="J1015" s="490">
        <v>2401767429</v>
      </c>
      <c r="K1015" s="338" t="s">
        <v>3</v>
      </c>
    </row>
    <row r="1016" spans="1:11" ht="19.5" customHeight="1">
      <c r="A1016" s="241"/>
      <c r="B1016" s="364"/>
      <c r="C1016" s="365" t="s">
        <v>103</v>
      </c>
      <c r="D1016" s="365"/>
      <c r="E1016" s="365"/>
      <c r="F1016" s="331"/>
      <c r="G1016" s="237">
        <v>86196133</v>
      </c>
      <c r="H1016" s="237">
        <f t="shared" si="11"/>
        <v>86196133</v>
      </c>
      <c r="I1016" s="270">
        <f t="shared" si="12"/>
        <v>172392266</v>
      </c>
      <c r="J1016" s="490">
        <v>183419999</v>
      </c>
      <c r="K1016" s="365">
        <v>6425</v>
      </c>
    </row>
    <row r="1017" spans="1:11" ht="19.5" customHeight="1">
      <c r="A1017" s="241"/>
      <c r="B1017" s="364"/>
      <c r="C1017" s="365" t="s">
        <v>104</v>
      </c>
      <c r="D1017" s="365"/>
      <c r="E1017" s="338"/>
      <c r="F1017" s="331"/>
      <c r="G1017" s="237">
        <f>4649192+1530654284+1657280+402627+16380927+8000000</f>
        <v>1561744310</v>
      </c>
      <c r="H1017" s="237">
        <f t="shared" si="11"/>
        <v>1561744310</v>
      </c>
      <c r="I1017" s="270">
        <f t="shared" si="12"/>
        <v>3123488620</v>
      </c>
      <c r="J1017" s="490">
        <v>4969513408</v>
      </c>
      <c r="K1017" s="338" t="s">
        <v>5</v>
      </c>
    </row>
    <row r="1018" spans="1:10" s="243" customFormat="1" ht="19.5" customHeight="1" thickBot="1">
      <c r="A1018" s="241"/>
      <c r="B1018" s="364"/>
      <c r="C1018" s="309" t="s">
        <v>1008</v>
      </c>
      <c r="D1018" s="309"/>
      <c r="E1018" s="309"/>
      <c r="F1018" s="311"/>
      <c r="G1018" s="491">
        <f>SUM(G1012:G1017)</f>
        <v>6563161307</v>
      </c>
      <c r="H1018" s="491">
        <f>SUM(H1012:H1017)</f>
        <v>6563161307</v>
      </c>
      <c r="I1018" s="492"/>
      <c r="J1018" s="491">
        <f>SUM(J1012:J1017)</f>
        <v>17950747305</v>
      </c>
    </row>
    <row r="1019" spans="1:10" s="243" customFormat="1" ht="6.75" customHeight="1" thickTop="1">
      <c r="A1019" s="241"/>
      <c r="B1019" s="364"/>
      <c r="C1019" s="235"/>
      <c r="D1019" s="235"/>
      <c r="E1019" s="235"/>
      <c r="F1019" s="327"/>
      <c r="G1019" s="492"/>
      <c r="H1019" s="492"/>
      <c r="I1019" s="492"/>
      <c r="J1019" s="227"/>
    </row>
    <row r="1020" spans="1:10" s="243" customFormat="1" ht="19.5" customHeight="1">
      <c r="A1020" s="241"/>
      <c r="B1020" s="364" t="s">
        <v>655</v>
      </c>
      <c r="C1020" s="235" t="s">
        <v>105</v>
      </c>
      <c r="D1020" s="235"/>
      <c r="E1020" s="235"/>
      <c r="F1020" s="327"/>
      <c r="G1020" s="492"/>
      <c r="H1020" s="492"/>
      <c r="I1020" s="492"/>
      <c r="J1020" s="227"/>
    </row>
    <row r="1021" spans="1:10" s="243" customFormat="1" ht="39.75" customHeight="1">
      <c r="A1021" s="241"/>
      <c r="B1021" s="364"/>
      <c r="C1021" s="292" t="s">
        <v>996</v>
      </c>
      <c r="D1021" s="292"/>
      <c r="E1021" s="292"/>
      <c r="F1021" s="489"/>
      <c r="G1021" s="471" t="str">
        <f>G1011</f>
        <v>Quyù 1/2008</v>
      </c>
      <c r="H1021" s="471" t="str">
        <f>H1011</f>
        <v>LK töø ñaàu naêm ñeán cuoái Quyù 1</v>
      </c>
      <c r="I1021" s="492"/>
      <c r="J1021" s="227"/>
    </row>
    <row r="1022" spans="1:10" s="243" customFormat="1" ht="19.5" customHeight="1">
      <c r="A1022" s="241"/>
      <c r="B1022" s="364"/>
      <c r="C1022" s="339" t="s">
        <v>6</v>
      </c>
      <c r="D1022" s="235"/>
      <c r="E1022" s="235"/>
      <c r="F1022" s="331"/>
      <c r="G1022" s="331">
        <v>396175000</v>
      </c>
      <c r="H1022" s="331">
        <v>396175000</v>
      </c>
      <c r="I1022" s="492"/>
      <c r="J1022" s="227"/>
    </row>
    <row r="1023" spans="1:10" s="243" customFormat="1" ht="19.5" customHeight="1">
      <c r="A1023" s="241"/>
      <c r="B1023" s="364"/>
      <c r="C1023" s="339" t="s">
        <v>879</v>
      </c>
      <c r="D1023" s="235"/>
      <c r="E1023" s="235"/>
      <c r="F1023" s="331"/>
      <c r="G1023" s="331">
        <v>387000000</v>
      </c>
      <c r="H1023" s="331">
        <v>387000000</v>
      </c>
      <c r="I1023" s="492"/>
      <c r="J1023" s="227"/>
    </row>
    <row r="1024" spans="1:10" s="243" customFormat="1" ht="19.5" customHeight="1">
      <c r="A1024" s="241"/>
      <c r="B1024" s="364"/>
      <c r="C1024" s="339" t="s">
        <v>880</v>
      </c>
      <c r="D1024" s="235"/>
      <c r="E1024" s="235"/>
      <c r="F1024" s="331"/>
      <c r="G1024" s="331">
        <v>1485040</v>
      </c>
      <c r="H1024" s="331">
        <v>1485040</v>
      </c>
      <c r="I1024" s="492"/>
      <c r="J1024" s="227"/>
    </row>
    <row r="1025" spans="1:10" s="243" customFormat="1" ht="19.5" customHeight="1">
      <c r="A1025" s="241"/>
      <c r="B1025" s="364"/>
      <c r="C1025" s="339" t="s">
        <v>106</v>
      </c>
      <c r="D1025" s="235"/>
      <c r="E1025" s="235"/>
      <c r="F1025" s="331"/>
      <c r="G1025" s="331">
        <v>5266574</v>
      </c>
      <c r="H1025" s="331">
        <v>5266574</v>
      </c>
      <c r="I1025" s="492"/>
      <c r="J1025" s="227"/>
    </row>
    <row r="1026" spans="1:10" s="243" customFormat="1" ht="15.75" customHeight="1" thickBot="1">
      <c r="A1026" s="241"/>
      <c r="B1026" s="364"/>
      <c r="C1026" s="309" t="s">
        <v>1008</v>
      </c>
      <c r="D1026" s="309"/>
      <c r="E1026" s="309"/>
      <c r="F1026" s="311"/>
      <c r="G1026" s="485">
        <f>SUM(G1022:G1025)</f>
        <v>789926614</v>
      </c>
      <c r="H1026" s="485">
        <f>SUM(H1022:H1025)</f>
        <v>789926614</v>
      </c>
      <c r="I1026" s="493"/>
      <c r="J1026" s="227"/>
    </row>
    <row r="1027" spans="1:10" s="243" customFormat="1" ht="7.5" customHeight="1" thickTop="1">
      <c r="A1027" s="241"/>
      <c r="B1027" s="364"/>
      <c r="C1027" s="235"/>
      <c r="D1027" s="235"/>
      <c r="E1027" s="235"/>
      <c r="F1027" s="327"/>
      <c r="G1027" s="482"/>
      <c r="H1027" s="482"/>
      <c r="I1027" s="493"/>
      <c r="J1027" s="227"/>
    </row>
    <row r="1028" spans="1:10" s="243" customFormat="1" ht="20.25" customHeight="1">
      <c r="A1028" s="241"/>
      <c r="B1028" s="364" t="s">
        <v>655</v>
      </c>
      <c r="C1028" s="235" t="s">
        <v>392</v>
      </c>
      <c r="D1028" s="235"/>
      <c r="E1028" s="235"/>
      <c r="F1028" s="327"/>
      <c r="G1028" s="482"/>
      <c r="H1028" s="482"/>
      <c r="I1028" s="493"/>
      <c r="J1028" s="227"/>
    </row>
    <row r="1029" spans="1:10" s="243" customFormat="1" ht="39.75" customHeight="1">
      <c r="A1029" s="241"/>
      <c r="B1029" s="364"/>
      <c r="C1029" s="292" t="s">
        <v>996</v>
      </c>
      <c r="D1029" s="292"/>
      <c r="E1029" s="292"/>
      <c r="F1029" s="489"/>
      <c r="G1029" s="471" t="str">
        <f>G1021</f>
        <v>Quyù 1/2008</v>
      </c>
      <c r="H1029" s="471" t="str">
        <f>H1021</f>
        <v>LK töø ñaàu naêm ñeán cuoái Quyù 1</v>
      </c>
      <c r="I1029" s="492"/>
      <c r="J1029" s="227"/>
    </row>
    <row r="1030" spans="1:10" s="243" customFormat="1" ht="19.5" customHeight="1">
      <c r="A1030" s="241"/>
      <c r="B1030" s="364"/>
      <c r="C1030" s="339" t="s">
        <v>881</v>
      </c>
      <c r="D1030" s="235"/>
      <c r="E1030" s="235"/>
      <c r="F1030" s="331"/>
      <c r="G1030" s="331">
        <v>302886142</v>
      </c>
      <c r="H1030" s="331">
        <v>302886142</v>
      </c>
      <c r="I1030" s="492"/>
      <c r="J1030" s="227"/>
    </row>
    <row r="1031" spans="1:10" s="243" customFormat="1" ht="15.75" customHeight="1" thickBot="1">
      <c r="A1031" s="241"/>
      <c r="B1031" s="364"/>
      <c r="C1031" s="309" t="s">
        <v>1008</v>
      </c>
      <c r="D1031" s="309"/>
      <c r="E1031" s="309"/>
      <c r="F1031" s="311"/>
      <c r="G1031" s="485">
        <f>SUM(G1030:G1030)</f>
        <v>302886142</v>
      </c>
      <c r="H1031" s="485">
        <f>SUM(H1030:H1030)</f>
        <v>302886142</v>
      </c>
      <c r="I1031" s="493"/>
      <c r="J1031" s="227"/>
    </row>
    <row r="1032" spans="1:10" s="243" customFormat="1" ht="6" customHeight="1" thickTop="1">
      <c r="A1032" s="241"/>
      <c r="B1032" s="364"/>
      <c r="C1032" s="235"/>
      <c r="D1032" s="235"/>
      <c r="E1032" s="235"/>
      <c r="F1032" s="327"/>
      <c r="G1032" s="482"/>
      <c r="H1032" s="482"/>
      <c r="I1032" s="493"/>
      <c r="J1032" s="227"/>
    </row>
    <row r="1033" spans="1:10" ht="21.75" customHeight="1">
      <c r="A1033" s="250"/>
      <c r="B1033" s="274" t="s">
        <v>893</v>
      </c>
      <c r="C1033" s="243" t="s">
        <v>107</v>
      </c>
      <c r="D1033" s="244"/>
      <c r="E1033" s="244"/>
      <c r="F1033" s="245"/>
      <c r="G1033" s="270"/>
      <c r="H1033" s="240"/>
      <c r="I1033" s="240"/>
      <c r="J1033" s="240"/>
    </row>
    <row r="1034" spans="1:8" s="494" customFormat="1" ht="34.5" customHeight="1">
      <c r="A1034" s="241"/>
      <c r="B1034" s="364"/>
      <c r="C1034" s="292" t="s">
        <v>996</v>
      </c>
      <c r="D1034" s="327"/>
      <c r="E1034" s="327"/>
      <c r="F1034" s="293" t="s">
        <v>997</v>
      </c>
      <c r="G1034" s="471" t="str">
        <f>G1021</f>
        <v>Quyù 1/2008</v>
      </c>
      <c r="H1034" s="471" t="str">
        <f>H1021</f>
        <v>LK töø ñaàu naêm ñeán cuoái Quyù 1</v>
      </c>
    </row>
    <row r="1035" spans="1:8" s="494" customFormat="1" ht="21.75" customHeight="1">
      <c r="A1035" s="241"/>
      <c r="B1035" s="364"/>
      <c r="C1035" s="456" t="s">
        <v>108</v>
      </c>
      <c r="D1035" s="495"/>
      <c r="E1035" s="495"/>
      <c r="F1035" s="498">
        <f>SUM(F1036:F1036)</f>
        <v>0</v>
      </c>
      <c r="G1035" s="498">
        <f>SUM(G1036:G1036)</f>
        <v>10460098255</v>
      </c>
      <c r="H1035" s="498">
        <f>SUM(H1036:H1036)</f>
        <v>10460098255</v>
      </c>
    </row>
    <row r="1036" spans="1:9" s="494" customFormat="1" ht="19.5" customHeight="1">
      <c r="A1036" s="241"/>
      <c r="B1036" s="364"/>
      <c r="C1036" s="339" t="s">
        <v>891</v>
      </c>
      <c r="D1036" s="499"/>
      <c r="E1036" s="499"/>
      <c r="F1036" s="500"/>
      <c r="G1036" s="500">
        <v>10460098255</v>
      </c>
      <c r="H1036" s="500">
        <v>10460098255</v>
      </c>
      <c r="I1036" s="635"/>
    </row>
    <row r="1037" spans="1:8" s="494" customFormat="1" ht="19.5" customHeight="1">
      <c r="A1037" s="241"/>
      <c r="B1037" s="364"/>
      <c r="C1037" s="339"/>
      <c r="D1037" s="499"/>
      <c r="E1037" s="499"/>
      <c r="F1037" s="500"/>
      <c r="G1037" s="411"/>
      <c r="H1037" s="500"/>
    </row>
    <row r="1038" spans="1:8" s="494" customFormat="1" ht="21.75" customHeight="1">
      <c r="A1038" s="241"/>
      <c r="B1038" s="364"/>
      <c r="C1038" s="456" t="s">
        <v>109</v>
      </c>
      <c r="D1038" s="495"/>
      <c r="E1038" s="495"/>
      <c r="F1038" s="501"/>
      <c r="G1038" s="497"/>
      <c r="H1038" s="502">
        <f>SUM(H1039:H1039)</f>
        <v>0</v>
      </c>
    </row>
    <row r="1039" spans="1:8" s="494" customFormat="1" ht="19.5" customHeight="1">
      <c r="A1039" s="241"/>
      <c r="B1039" s="364"/>
      <c r="C1039" s="339" t="s">
        <v>892</v>
      </c>
      <c r="D1039" s="499"/>
      <c r="E1039" s="499"/>
      <c r="F1039" s="503"/>
      <c r="G1039" s="326"/>
      <c r="H1039" s="500"/>
    </row>
    <row r="1040" spans="1:8" s="494" customFormat="1" ht="19.5" customHeight="1">
      <c r="A1040" s="241"/>
      <c r="B1040" s="364"/>
      <c r="C1040" s="339"/>
      <c r="D1040" s="499"/>
      <c r="E1040" s="499"/>
      <c r="F1040" s="503"/>
      <c r="G1040" s="326"/>
      <c r="H1040" s="500"/>
    </row>
    <row r="1041" spans="1:8" s="494" customFormat="1" ht="21.75" customHeight="1">
      <c r="A1041" s="241"/>
      <c r="B1041" s="364"/>
      <c r="C1041" s="456" t="s">
        <v>110</v>
      </c>
      <c r="D1041" s="495"/>
      <c r="E1041" s="495"/>
      <c r="F1041" s="496"/>
      <c r="G1041" s="504">
        <f>SUM(G1042:G1042)</f>
        <v>482289167</v>
      </c>
      <c r="H1041" s="504">
        <f>SUM(H1042:H1042)</f>
        <v>482289167</v>
      </c>
    </row>
    <row r="1042" spans="1:8" s="494" customFormat="1" ht="19.5" customHeight="1">
      <c r="A1042" s="241"/>
      <c r="B1042" s="364"/>
      <c r="C1042" s="339" t="s">
        <v>891</v>
      </c>
      <c r="D1042" s="331"/>
      <c r="E1042" s="331"/>
      <c r="F1042" s="236"/>
      <c r="G1042" s="411">
        <v>482289167</v>
      </c>
      <c r="H1042" s="411">
        <v>482289167</v>
      </c>
    </row>
    <row r="1043" spans="1:8" s="494" customFormat="1" ht="19.5" customHeight="1">
      <c r="A1043" s="241"/>
      <c r="B1043" s="364"/>
      <c r="C1043" s="339" t="s">
        <v>883</v>
      </c>
      <c r="D1043" s="331"/>
      <c r="E1043" s="331"/>
      <c r="F1043" s="236"/>
      <c r="G1043" s="411"/>
      <c r="H1043" s="236"/>
    </row>
    <row r="1044" spans="1:8" s="494" customFormat="1" ht="21.75" customHeight="1">
      <c r="A1044" s="241"/>
      <c r="B1044" s="364"/>
      <c r="C1044" s="456" t="s">
        <v>111</v>
      </c>
      <c r="D1044" s="495"/>
      <c r="E1044" s="495"/>
      <c r="F1044" s="496"/>
      <c r="G1044" s="497"/>
      <c r="H1044" s="504">
        <f>SUM(H1045:H1045)</f>
        <v>0</v>
      </c>
    </row>
    <row r="1045" spans="1:8" s="494" customFormat="1" ht="19.5" customHeight="1">
      <c r="A1045" s="241"/>
      <c r="B1045" s="364"/>
      <c r="C1045" s="339"/>
      <c r="D1045" s="331"/>
      <c r="E1045" s="331"/>
      <c r="F1045" s="236"/>
      <c r="G1045" s="411">
        <v>0</v>
      </c>
      <c r="H1045" s="236"/>
    </row>
    <row r="1046" spans="1:8" s="494" customFormat="1" ht="19.5" customHeight="1">
      <c r="A1046" s="241"/>
      <c r="B1046" s="364"/>
      <c r="C1046" s="339" t="s">
        <v>883</v>
      </c>
      <c r="D1046" s="331"/>
      <c r="E1046" s="331"/>
      <c r="F1046" s="236"/>
      <c r="G1046" s="411"/>
      <c r="H1046" s="236"/>
    </row>
    <row r="1047" spans="1:8" s="494" customFormat="1" ht="21.75" customHeight="1">
      <c r="A1047" s="241"/>
      <c r="B1047" s="364"/>
      <c r="C1047" s="456" t="s">
        <v>112</v>
      </c>
      <c r="D1047" s="495"/>
      <c r="E1047" s="495"/>
      <c r="F1047" s="504">
        <f>SUM(F1064:F1064)</f>
        <v>0</v>
      </c>
      <c r="G1047" s="504">
        <f>SUM(G1064:G1064)</f>
        <v>0</v>
      </c>
      <c r="H1047" s="504">
        <f>SUM(H1064:H1064)</f>
        <v>0</v>
      </c>
    </row>
    <row r="1048" spans="1:8" s="494" customFormat="1" ht="21.75" customHeight="1">
      <c r="A1048" s="241"/>
      <c r="B1048" s="364"/>
      <c r="C1048" s="235"/>
      <c r="D1048" s="331"/>
      <c r="E1048" s="331"/>
      <c r="F1048" s="330"/>
      <c r="G1048" s="330"/>
      <c r="H1048" s="330"/>
    </row>
    <row r="1049" spans="1:10" ht="21.75" customHeight="1">
      <c r="A1049" s="470"/>
      <c r="B1049" s="284" t="s">
        <v>703</v>
      </c>
      <c r="C1049" s="243" t="s">
        <v>88</v>
      </c>
      <c r="D1049" s="243"/>
      <c r="E1049" s="243"/>
      <c r="H1049" s="257"/>
      <c r="I1049" s="218"/>
      <c r="J1049" s="240"/>
    </row>
    <row r="1050" spans="1:10" ht="19.5" customHeight="1">
      <c r="A1050" s="241"/>
      <c r="B1050" s="690"/>
      <c r="C1050" s="292" t="s">
        <v>996</v>
      </c>
      <c r="D1050" s="292"/>
      <c r="E1050" s="292"/>
      <c r="F1050" s="316"/>
      <c r="G1050" s="459" t="s">
        <v>308</v>
      </c>
      <c r="H1050" s="459" t="s">
        <v>610</v>
      </c>
      <c r="I1050" s="218"/>
      <c r="J1050" s="240"/>
    </row>
    <row r="1051" spans="1:10" ht="34.5" customHeight="1">
      <c r="A1051" s="261"/>
      <c r="B1051" s="691"/>
      <c r="C1051" s="796" t="s">
        <v>89</v>
      </c>
      <c r="D1051" s="796"/>
      <c r="E1051" s="796"/>
      <c r="F1051" s="796"/>
      <c r="G1051" s="455">
        <v>2289200583</v>
      </c>
      <c r="H1051" s="455">
        <v>0</v>
      </c>
      <c r="I1051" s="218"/>
      <c r="J1051" s="240"/>
    </row>
    <row r="1052" spans="1:10" ht="34.5" customHeight="1">
      <c r="A1052" s="261"/>
      <c r="B1052" s="691"/>
      <c r="C1052" s="797" t="s">
        <v>90</v>
      </c>
      <c r="D1052" s="797"/>
      <c r="E1052" s="797"/>
      <c r="F1052" s="797"/>
      <c r="G1052" s="455">
        <v>0</v>
      </c>
      <c r="H1052" s="455">
        <v>0</v>
      </c>
      <c r="I1052" s="218"/>
      <c r="J1052" s="240"/>
    </row>
    <row r="1053" spans="1:10" ht="19.5" customHeight="1" thickBot="1">
      <c r="A1053" s="261"/>
      <c r="B1053" s="638"/>
      <c r="C1053" s="309" t="s">
        <v>91</v>
      </c>
      <c r="D1053" s="309"/>
      <c r="E1053" s="309"/>
      <c r="F1053" s="311"/>
      <c r="G1053" s="322">
        <f>SUM(G1051:G1052)</f>
        <v>2289200583</v>
      </c>
      <c r="H1053" s="322">
        <f>SUM(H1051:H1052)</f>
        <v>0</v>
      </c>
      <c r="I1053" s="218"/>
      <c r="J1053" s="240"/>
    </row>
    <row r="1054" spans="1:10" ht="7.5" customHeight="1" thickTop="1">
      <c r="A1054" s="241"/>
      <c r="B1054" s="690"/>
      <c r="C1054" s="235"/>
      <c r="D1054" s="235"/>
      <c r="E1054" s="235"/>
      <c r="F1054" s="331"/>
      <c r="G1054" s="482"/>
      <c r="H1054" s="408"/>
      <c r="I1054" s="218"/>
      <c r="J1054" s="240"/>
    </row>
    <row r="1055" spans="1:10" ht="21.75" customHeight="1">
      <c r="A1055" s="470"/>
      <c r="B1055" s="284" t="s">
        <v>703</v>
      </c>
      <c r="C1055" s="243" t="s">
        <v>92</v>
      </c>
      <c r="D1055" s="243"/>
      <c r="E1055" s="243"/>
      <c r="H1055" s="257"/>
      <c r="I1055" s="218"/>
      <c r="J1055" s="240"/>
    </row>
    <row r="1056" spans="1:10" ht="19.5" customHeight="1" hidden="1">
      <c r="A1056" s="241"/>
      <c r="B1056" s="690"/>
      <c r="C1056" s="292" t="s">
        <v>996</v>
      </c>
      <c r="D1056" s="292"/>
      <c r="E1056" s="292"/>
      <c r="F1056" s="316"/>
      <c r="G1056" s="459" t="s">
        <v>609</v>
      </c>
      <c r="H1056" s="459" t="s">
        <v>610</v>
      </c>
      <c r="I1056" s="218"/>
      <c r="J1056" s="240"/>
    </row>
    <row r="1057" spans="1:10" ht="34.5" customHeight="1" hidden="1">
      <c r="A1057" s="261"/>
      <c r="B1057" s="691"/>
      <c r="C1057" s="795" t="s">
        <v>93</v>
      </c>
      <c r="D1057" s="795"/>
      <c r="E1057" s="795"/>
      <c r="F1057" s="795"/>
      <c r="G1057" s="455">
        <v>0</v>
      </c>
      <c r="H1057" s="455">
        <v>0</v>
      </c>
      <c r="I1057" s="218"/>
      <c r="J1057" s="240"/>
    </row>
    <row r="1058" spans="1:10" ht="34.5" customHeight="1" hidden="1">
      <c r="A1058" s="261"/>
      <c r="B1058" s="691"/>
      <c r="C1058" s="795" t="s">
        <v>94</v>
      </c>
      <c r="D1058" s="795"/>
      <c r="E1058" s="795"/>
      <c r="F1058" s="795"/>
      <c r="G1058" s="455">
        <v>0</v>
      </c>
      <c r="H1058" s="455">
        <v>0</v>
      </c>
      <c r="I1058" s="218"/>
      <c r="J1058" s="240"/>
    </row>
    <row r="1059" spans="1:10" ht="34.5" customHeight="1" hidden="1">
      <c r="A1059" s="261"/>
      <c r="B1059" s="691"/>
      <c r="C1059" s="795" t="s">
        <v>95</v>
      </c>
      <c r="D1059" s="795"/>
      <c r="E1059" s="795"/>
      <c r="F1059" s="795"/>
      <c r="G1059" s="455">
        <v>0</v>
      </c>
      <c r="H1059" s="455">
        <v>0</v>
      </c>
      <c r="I1059" s="218"/>
      <c r="J1059" s="240"/>
    </row>
    <row r="1060" spans="1:10" ht="34.5" customHeight="1" hidden="1">
      <c r="A1060" s="261"/>
      <c r="B1060" s="691"/>
      <c r="C1060" s="795" t="s">
        <v>96</v>
      </c>
      <c r="D1060" s="795"/>
      <c r="E1060" s="795"/>
      <c r="F1060" s="795"/>
      <c r="G1060" s="455">
        <v>0</v>
      </c>
      <c r="H1060" s="455">
        <v>0</v>
      </c>
      <c r="I1060" s="218"/>
      <c r="J1060" s="240"/>
    </row>
    <row r="1061" spans="1:10" ht="34.5" customHeight="1" hidden="1">
      <c r="A1061" s="261"/>
      <c r="B1061" s="691"/>
      <c r="C1061" s="797" t="s">
        <v>97</v>
      </c>
      <c r="D1061" s="797"/>
      <c r="E1061" s="797"/>
      <c r="F1061" s="797"/>
      <c r="G1061" s="455">
        <v>0</v>
      </c>
      <c r="H1061" s="455">
        <v>0</v>
      </c>
      <c r="I1061" s="218"/>
      <c r="J1061" s="240"/>
    </row>
    <row r="1062" spans="1:10" ht="19.5" customHeight="1" hidden="1">
      <c r="A1062" s="261"/>
      <c r="B1062" s="638"/>
      <c r="C1062" s="309" t="s">
        <v>98</v>
      </c>
      <c r="D1062" s="309"/>
      <c r="E1062" s="309"/>
      <c r="F1062" s="311"/>
      <c r="G1062" s="322">
        <f>SUM(G1057:G1061)</f>
        <v>0</v>
      </c>
      <c r="H1062" s="322">
        <f>SUM(H1057:H1061)</f>
        <v>0</v>
      </c>
      <c r="I1062" s="218"/>
      <c r="J1062" s="240"/>
    </row>
    <row r="1063" spans="1:10" ht="9" customHeight="1" hidden="1">
      <c r="A1063" s="261"/>
      <c r="B1063" s="638"/>
      <c r="C1063" s="235"/>
      <c r="D1063" s="235"/>
      <c r="E1063" s="235"/>
      <c r="F1063" s="327"/>
      <c r="G1063" s="330"/>
      <c r="H1063" s="330"/>
      <c r="I1063" s="218"/>
      <c r="J1063" s="240"/>
    </row>
    <row r="1064" spans="1:9" s="243" customFormat="1" ht="7.5" customHeight="1">
      <c r="A1064" s="241"/>
      <c r="B1064" s="690"/>
      <c r="C1064" s="235"/>
      <c r="D1064" s="235"/>
      <c r="E1064" s="235"/>
      <c r="F1064" s="327"/>
      <c r="G1064" s="482"/>
      <c r="H1064" s="492"/>
      <c r="I1064" s="227"/>
    </row>
    <row r="1065" spans="1:7" s="494" customFormat="1" ht="5.25" customHeight="1">
      <c r="A1065" s="241"/>
      <c r="B1065" s="364"/>
      <c r="C1065" s="339"/>
      <c r="D1065" s="331"/>
      <c r="E1065" s="331"/>
      <c r="F1065" s="236"/>
      <c r="G1065" s="270"/>
    </row>
    <row r="1066" spans="1:5" ht="20.25" customHeight="1">
      <c r="A1066" s="241" t="s">
        <v>113</v>
      </c>
      <c r="B1066" s="242"/>
      <c r="C1066" s="243" t="s">
        <v>114</v>
      </c>
      <c r="D1066" s="243"/>
      <c r="E1066" s="243"/>
    </row>
    <row r="1067" spans="1:10" ht="34.5" customHeight="1" hidden="1">
      <c r="A1067" s="241"/>
      <c r="B1067" s="505"/>
      <c r="C1067" s="813" t="s">
        <v>115</v>
      </c>
      <c r="D1067" s="813"/>
      <c r="E1067" s="813"/>
      <c r="F1067" s="813"/>
      <c r="G1067" s="813"/>
      <c r="H1067" s="813"/>
      <c r="I1067" s="335"/>
      <c r="J1067" s="240"/>
    </row>
    <row r="1068" spans="1:10" ht="19.5" customHeight="1" hidden="1">
      <c r="A1068" s="241"/>
      <c r="B1068" s="274"/>
      <c r="C1068" s="292" t="s">
        <v>996</v>
      </c>
      <c r="D1068" s="292"/>
      <c r="E1068" s="292"/>
      <c r="F1068" s="316"/>
      <c r="G1068" s="459" t="s">
        <v>609</v>
      </c>
      <c r="H1068" s="459" t="s">
        <v>610</v>
      </c>
      <c r="I1068" s="335"/>
      <c r="J1068" s="240"/>
    </row>
    <row r="1069" spans="1:9" s="298" customFormat="1" ht="19.5" customHeight="1" hidden="1">
      <c r="A1069" s="348"/>
      <c r="B1069" s="297" t="s">
        <v>999</v>
      </c>
      <c r="C1069" s="432" t="s">
        <v>116</v>
      </c>
      <c r="D1069" s="433"/>
      <c r="E1069" s="433"/>
      <c r="F1069" s="506"/>
      <c r="G1069" s="507"/>
      <c r="H1069" s="507"/>
      <c r="I1069" s="508"/>
    </row>
    <row r="1070" spans="1:10" ht="19.5" customHeight="1" hidden="1">
      <c r="A1070" s="241"/>
      <c r="B1070" s="274"/>
      <c r="C1070" s="365" t="s">
        <v>117</v>
      </c>
      <c r="D1070" s="365"/>
      <c r="E1070" s="365"/>
      <c r="F1070" s="365"/>
      <c r="G1070" s="237">
        <v>0</v>
      </c>
      <c r="H1070" s="484">
        <v>0</v>
      </c>
      <c r="I1070" s="335"/>
      <c r="J1070" s="240"/>
    </row>
    <row r="1071" spans="1:10" ht="19.5" customHeight="1" hidden="1">
      <c r="A1071" s="241"/>
      <c r="B1071" s="274"/>
      <c r="C1071" s="365" t="s">
        <v>118</v>
      </c>
      <c r="D1071" s="365"/>
      <c r="E1071" s="365"/>
      <c r="F1071" s="365"/>
      <c r="G1071" s="237">
        <v>0</v>
      </c>
      <c r="H1071" s="484">
        <v>0</v>
      </c>
      <c r="I1071" s="335"/>
      <c r="J1071" s="240"/>
    </row>
    <row r="1072" spans="1:9" s="298" customFormat="1" ht="19.5" customHeight="1" hidden="1">
      <c r="A1072" s="348"/>
      <c r="B1072" s="297" t="s">
        <v>1001</v>
      </c>
      <c r="C1072" s="432" t="s">
        <v>132</v>
      </c>
      <c r="D1072" s="433"/>
      <c r="E1072" s="433"/>
      <c r="F1072" s="506"/>
      <c r="G1072" s="507">
        <f>'[2]KQ1'!E23</f>
        <v>35440411134</v>
      </c>
      <c r="H1072" s="507">
        <f>'[2]KQ1'!F23</f>
        <v>26982079367</v>
      </c>
      <c r="I1072" s="508"/>
    </row>
    <row r="1073" spans="1:10" ht="19.5" customHeight="1" hidden="1">
      <c r="A1073" s="241"/>
      <c r="B1073" s="274"/>
      <c r="C1073" s="365" t="s">
        <v>133</v>
      </c>
      <c r="D1073" s="365"/>
      <c r="E1073" s="365"/>
      <c r="F1073" s="365"/>
      <c r="G1073" s="237">
        <v>0</v>
      </c>
      <c r="H1073" s="484">
        <v>0</v>
      </c>
      <c r="I1073" s="335"/>
      <c r="J1073" s="240"/>
    </row>
    <row r="1074" spans="1:10" ht="34.5" customHeight="1" hidden="1">
      <c r="A1074" s="241"/>
      <c r="B1074" s="274"/>
      <c r="C1074" s="790" t="s">
        <v>134</v>
      </c>
      <c r="D1074" s="790"/>
      <c r="E1074" s="790"/>
      <c r="F1074" s="790"/>
      <c r="G1074" s="237">
        <v>0</v>
      </c>
      <c r="H1074" s="484">
        <v>0</v>
      </c>
      <c r="I1074" s="335"/>
      <c r="J1074" s="240"/>
    </row>
    <row r="1075" spans="1:10" ht="34.5" customHeight="1" hidden="1">
      <c r="A1075" s="241"/>
      <c r="B1075" s="274"/>
      <c r="C1075" s="790" t="s">
        <v>135</v>
      </c>
      <c r="D1075" s="790"/>
      <c r="E1075" s="790"/>
      <c r="F1075" s="790"/>
      <c r="G1075" s="237">
        <v>0</v>
      </c>
      <c r="H1075" s="484">
        <v>0</v>
      </c>
      <c r="I1075" s="335"/>
      <c r="J1075" s="240"/>
    </row>
    <row r="1076" spans="1:10" ht="34.5" customHeight="1" hidden="1">
      <c r="A1076" s="241"/>
      <c r="B1076" s="274"/>
      <c r="C1076" s="790" t="s">
        <v>136</v>
      </c>
      <c r="D1076" s="790"/>
      <c r="E1076" s="790"/>
      <c r="F1076" s="790"/>
      <c r="G1076" s="237">
        <v>0</v>
      </c>
      <c r="H1076" s="484">
        <v>0</v>
      </c>
      <c r="I1076" s="335"/>
      <c r="J1076" s="240"/>
    </row>
    <row r="1077" spans="1:9" s="298" customFormat="1" ht="34.5" customHeight="1" hidden="1">
      <c r="A1077" s="348"/>
      <c r="B1077" s="297" t="s">
        <v>1006</v>
      </c>
      <c r="C1077" s="798" t="s">
        <v>137</v>
      </c>
      <c r="D1077" s="798"/>
      <c r="E1077" s="798"/>
      <c r="F1077" s="798"/>
      <c r="G1077" s="798"/>
      <c r="H1077" s="798"/>
      <c r="I1077" s="508"/>
    </row>
    <row r="1078" spans="1:9" s="298" customFormat="1" ht="19.5" customHeight="1" hidden="1">
      <c r="A1078" s="348"/>
      <c r="B1078" s="297"/>
      <c r="C1078" s="466"/>
      <c r="D1078" s="466"/>
      <c r="E1078" s="466"/>
      <c r="F1078" s="466"/>
      <c r="G1078" s="466"/>
      <c r="H1078" s="466"/>
      <c r="I1078" s="508"/>
    </row>
    <row r="1079" ht="6" customHeight="1"/>
    <row r="1080" spans="1:5" ht="18.75" customHeight="1">
      <c r="A1080" s="241" t="s">
        <v>138</v>
      </c>
      <c r="B1080" s="242"/>
      <c r="C1080" s="243" t="s">
        <v>139</v>
      </c>
      <c r="D1080" s="243"/>
      <c r="E1080" s="243"/>
    </row>
    <row r="1081" spans="1:10" ht="19.5" customHeight="1" hidden="1">
      <c r="A1081" s="241"/>
      <c r="B1081" s="275" t="s">
        <v>716</v>
      </c>
      <c r="C1081" s="338" t="s">
        <v>140</v>
      </c>
      <c r="D1081" s="365"/>
      <c r="E1081" s="365"/>
      <c r="F1081" s="365"/>
      <c r="G1081" s="237"/>
      <c r="H1081" s="484"/>
      <c r="I1081" s="335"/>
      <c r="J1081" s="240"/>
    </row>
    <row r="1082" spans="1:10" ht="19.5" customHeight="1" hidden="1">
      <c r="A1082" s="241"/>
      <c r="B1082" s="275" t="s">
        <v>719</v>
      </c>
      <c r="C1082" s="338" t="s">
        <v>141</v>
      </c>
      <c r="D1082" s="365"/>
      <c r="E1082" s="365"/>
      <c r="F1082" s="365"/>
      <c r="G1082" s="237"/>
      <c r="H1082" s="484"/>
      <c r="I1082" s="335"/>
      <c r="J1082" s="240"/>
    </row>
    <row r="1083" spans="1:10" ht="19.5" customHeight="1" hidden="1">
      <c r="A1083" s="241"/>
      <c r="B1083" s="275" t="s">
        <v>896</v>
      </c>
      <c r="C1083" s="338" t="s">
        <v>142</v>
      </c>
      <c r="D1083" s="365"/>
      <c r="E1083" s="365"/>
      <c r="F1083" s="365"/>
      <c r="G1083" s="237"/>
      <c r="H1083" s="484"/>
      <c r="I1083" s="335"/>
      <c r="J1083" s="240"/>
    </row>
    <row r="1084" spans="1:10" ht="34.5" customHeight="1" hidden="1">
      <c r="A1084" s="241"/>
      <c r="B1084" s="275" t="s">
        <v>899</v>
      </c>
      <c r="C1084" s="824" t="s">
        <v>143</v>
      </c>
      <c r="D1084" s="824"/>
      <c r="E1084" s="824"/>
      <c r="F1084" s="824"/>
      <c r="G1084" s="824"/>
      <c r="H1084" s="824"/>
      <c r="I1084" s="335"/>
      <c r="J1084" s="240"/>
    </row>
    <row r="1085" spans="1:10" ht="19.5" customHeight="1" hidden="1">
      <c r="A1085" s="241"/>
      <c r="B1085" s="275" t="s">
        <v>901</v>
      </c>
      <c r="C1085" s="338" t="s">
        <v>144</v>
      </c>
      <c r="D1085" s="338"/>
      <c r="E1085" s="338"/>
      <c r="F1085" s="338"/>
      <c r="G1085" s="338"/>
      <c r="H1085" s="338"/>
      <c r="I1085" s="335"/>
      <c r="J1085" s="240"/>
    </row>
    <row r="1086" spans="1:10" ht="19.5" customHeight="1" hidden="1">
      <c r="A1086" s="241"/>
      <c r="B1086" s="275" t="s">
        <v>949</v>
      </c>
      <c r="C1086" s="338" t="s">
        <v>145</v>
      </c>
      <c r="D1086" s="365"/>
      <c r="E1086" s="365"/>
      <c r="F1086" s="365"/>
      <c r="G1086" s="237"/>
      <c r="H1086" s="484"/>
      <c r="I1086" s="335"/>
      <c r="J1086" s="240"/>
    </row>
    <row r="1087" spans="1:10" ht="19.5" customHeight="1" hidden="1">
      <c r="A1087" s="241"/>
      <c r="B1087" s="275" t="s">
        <v>951</v>
      </c>
      <c r="C1087" s="338" t="s">
        <v>146</v>
      </c>
      <c r="D1087" s="365"/>
      <c r="E1087" s="365"/>
      <c r="F1087" s="365"/>
      <c r="G1087" s="237"/>
      <c r="H1087" s="484"/>
      <c r="I1087" s="335"/>
      <c r="J1087" s="240"/>
    </row>
    <row r="1088" spans="1:10" ht="49.5" customHeight="1" hidden="1">
      <c r="A1088" s="241"/>
      <c r="B1088" s="275"/>
      <c r="C1088" s="790" t="s">
        <v>147</v>
      </c>
      <c r="D1088" s="799"/>
      <c r="E1088" s="799"/>
      <c r="F1088" s="799"/>
      <c r="G1088" s="799"/>
      <c r="H1088" s="799"/>
      <c r="I1088" s="335"/>
      <c r="J1088" s="240"/>
    </row>
    <row r="1089" spans="1:10" ht="19.5" customHeight="1" hidden="1">
      <c r="A1089" s="241"/>
      <c r="B1089" s="637" t="s">
        <v>716</v>
      </c>
      <c r="C1089" s="388" t="s">
        <v>140</v>
      </c>
      <c r="D1089" s="355"/>
      <c r="E1089" s="355"/>
      <c r="F1089" s="355"/>
      <c r="G1089" s="237"/>
      <c r="H1089" s="484"/>
      <c r="I1089" s="218"/>
      <c r="J1089" s="240"/>
    </row>
    <row r="1090" spans="1:10" ht="19.5" customHeight="1" hidden="1">
      <c r="A1090" s="241"/>
      <c r="B1090" s="637" t="s">
        <v>719</v>
      </c>
      <c r="C1090" s="388" t="s">
        <v>141</v>
      </c>
      <c r="D1090" s="355"/>
      <c r="E1090" s="355"/>
      <c r="F1090" s="355"/>
      <c r="G1090" s="237"/>
      <c r="H1090" s="484"/>
      <c r="I1090" s="218"/>
      <c r="J1090" s="240"/>
    </row>
    <row r="1091" spans="1:10" ht="19.5" customHeight="1" hidden="1">
      <c r="A1091" s="241"/>
      <c r="B1091" s="637" t="s">
        <v>896</v>
      </c>
      <c r="C1091" s="388" t="s">
        <v>142</v>
      </c>
      <c r="D1091" s="355"/>
      <c r="E1091" s="355"/>
      <c r="F1091" s="355"/>
      <c r="G1091" s="237"/>
      <c r="H1091" s="484"/>
      <c r="I1091" s="218"/>
      <c r="J1091" s="240"/>
    </row>
    <row r="1092" spans="1:10" ht="34.5" customHeight="1" hidden="1">
      <c r="A1092" s="241"/>
      <c r="B1092" s="637" t="s">
        <v>899</v>
      </c>
      <c r="C1092" s="822" t="s">
        <v>143</v>
      </c>
      <c r="D1092" s="822"/>
      <c r="E1092" s="822"/>
      <c r="F1092" s="822"/>
      <c r="G1092" s="822"/>
      <c r="H1092" s="822"/>
      <c r="I1092" s="218"/>
      <c r="J1092" s="240"/>
    </row>
    <row r="1093" spans="1:10" ht="19.5" customHeight="1" hidden="1">
      <c r="A1093" s="241"/>
      <c r="B1093" s="637" t="s">
        <v>901</v>
      </c>
      <c r="C1093" s="388" t="s">
        <v>144</v>
      </c>
      <c r="D1093" s="388"/>
      <c r="E1093" s="388"/>
      <c r="F1093" s="388"/>
      <c r="G1093" s="388"/>
      <c r="H1093" s="388"/>
      <c r="I1093" s="218"/>
      <c r="J1093" s="240"/>
    </row>
    <row r="1094" spans="1:10" ht="19.5" customHeight="1" hidden="1">
      <c r="A1094" s="241"/>
      <c r="B1094" s="637" t="s">
        <v>949</v>
      </c>
      <c r="C1094" s="388" t="s">
        <v>145</v>
      </c>
      <c r="D1094" s="355"/>
      <c r="E1094" s="355"/>
      <c r="F1094" s="355"/>
      <c r="G1094" s="237"/>
      <c r="H1094" s="484"/>
      <c r="I1094" s="218"/>
      <c r="J1094" s="240"/>
    </row>
    <row r="1095" spans="1:10" ht="19.5" customHeight="1" hidden="1">
      <c r="A1095" s="241"/>
      <c r="B1095" s="637" t="s">
        <v>951</v>
      </c>
      <c r="C1095" s="388" t="s">
        <v>146</v>
      </c>
      <c r="D1095" s="355"/>
      <c r="E1095" s="355"/>
      <c r="F1095" s="355"/>
      <c r="G1095" s="237"/>
      <c r="H1095" s="484"/>
      <c r="I1095" s="218"/>
      <c r="J1095" s="240"/>
    </row>
    <row r="1096" spans="1:10" ht="49.5" customHeight="1" hidden="1">
      <c r="A1096" s="241"/>
      <c r="B1096" s="637"/>
      <c r="C1096" s="795" t="s">
        <v>169</v>
      </c>
      <c r="D1096" s="799"/>
      <c r="E1096" s="799"/>
      <c r="F1096" s="799"/>
      <c r="G1096" s="799"/>
      <c r="H1096" s="799"/>
      <c r="I1096" s="218"/>
      <c r="J1096" s="240"/>
    </row>
    <row r="1097" spans="2:10" ht="21.75" customHeight="1" hidden="1">
      <c r="B1097" s="638"/>
      <c r="C1097" s="243"/>
      <c r="I1097" s="218"/>
      <c r="J1097" s="240"/>
    </row>
    <row r="1098" spans="2:10" ht="21.75" customHeight="1">
      <c r="B1098" s="638"/>
      <c r="C1098" s="243" t="s">
        <v>170</v>
      </c>
      <c r="E1098" s="236"/>
      <c r="I1098" s="218"/>
      <c r="J1098" s="240"/>
    </row>
    <row r="1099" spans="2:10" ht="3.75" customHeight="1">
      <c r="B1099" s="638"/>
      <c r="I1099" s="218"/>
      <c r="J1099" s="240"/>
    </row>
    <row r="1100" spans="2:10" ht="15.75" customHeight="1" hidden="1">
      <c r="B1100" s="638"/>
      <c r="C1100" s="823" t="s">
        <v>296</v>
      </c>
      <c r="D1100" s="823"/>
      <c r="E1100" s="823"/>
      <c r="F1100" s="343"/>
      <c r="G1100" s="343" t="s">
        <v>171</v>
      </c>
      <c r="H1100" s="343" t="s">
        <v>583</v>
      </c>
      <c r="I1100" s="218"/>
      <c r="J1100" s="240"/>
    </row>
    <row r="1101" spans="2:10" ht="5.25" customHeight="1" hidden="1">
      <c r="B1101" s="638"/>
      <c r="G1101" s="244"/>
      <c r="I1101" s="218"/>
      <c r="J1101" s="240"/>
    </row>
    <row r="1102" spans="2:10" ht="15.75" customHeight="1" hidden="1">
      <c r="B1102" s="638"/>
      <c r="C1102" s="243" t="s">
        <v>172</v>
      </c>
      <c r="E1102" s="236"/>
      <c r="F1102" s="484"/>
      <c r="G1102" s="484"/>
      <c r="I1102" s="218"/>
      <c r="J1102" s="240"/>
    </row>
    <row r="1103" spans="2:10" ht="15.75" customHeight="1" hidden="1">
      <c r="B1103" s="638"/>
      <c r="C1103" s="240" t="s">
        <v>173</v>
      </c>
      <c r="F1103" s="484"/>
      <c r="G1103" s="484" t="s">
        <v>174</v>
      </c>
      <c r="H1103" s="639">
        <f>CDKT!D13/CDKT!D72</f>
        <v>1.3028910550202664</v>
      </c>
      <c r="I1103" s="218"/>
      <c r="J1103" s="240"/>
    </row>
    <row r="1104" spans="2:10" ht="15.75" customHeight="1" hidden="1">
      <c r="B1104" s="638"/>
      <c r="C1104" s="240" t="s">
        <v>175</v>
      </c>
      <c r="F1104" s="484"/>
      <c r="G1104" s="484" t="s">
        <v>174</v>
      </c>
      <c r="H1104" s="639">
        <f>(CDKT!D13-CDKT!D28)/CDKT!D72</f>
        <v>0.7797772631458015</v>
      </c>
      <c r="I1104" s="218"/>
      <c r="J1104" s="240"/>
    </row>
    <row r="1105" spans="2:10" ht="15.75" customHeight="1" hidden="1">
      <c r="B1105" s="638"/>
      <c r="C1105" s="240" t="s">
        <v>176</v>
      </c>
      <c r="F1105" s="484"/>
      <c r="G1105" s="484"/>
      <c r="H1105" s="639"/>
      <c r="I1105" s="218"/>
      <c r="J1105" s="240"/>
    </row>
    <row r="1106" spans="2:10" ht="15.75" customHeight="1" hidden="1">
      <c r="B1106" s="638"/>
      <c r="C1106" s="243" t="s">
        <v>177</v>
      </c>
      <c r="F1106" s="484"/>
      <c r="G1106" s="484"/>
      <c r="H1106" s="639"/>
      <c r="I1106" s="218"/>
      <c r="J1106" s="240"/>
    </row>
    <row r="1107" spans="2:10" ht="15.75" customHeight="1" hidden="1">
      <c r="B1107" s="638"/>
      <c r="C1107" s="240" t="s">
        <v>178</v>
      </c>
      <c r="F1107" s="484"/>
      <c r="G1107" s="484" t="s">
        <v>1067</v>
      </c>
      <c r="H1107" s="218">
        <f>CDKT!D71/CDKT!D67%</f>
        <v>65.65089258797293</v>
      </c>
      <c r="I1107" s="218"/>
      <c r="J1107" s="240"/>
    </row>
    <row r="1108" spans="2:10" ht="15.75" customHeight="1" hidden="1">
      <c r="B1108" s="638"/>
      <c r="C1108" s="240" t="s">
        <v>179</v>
      </c>
      <c r="F1108" s="484"/>
      <c r="G1108" s="484" t="s">
        <v>1067</v>
      </c>
      <c r="H1108" s="218">
        <f>CDKT!D71/CDKT!D92%</f>
        <v>199.70223228406232</v>
      </c>
      <c r="I1108" s="218"/>
      <c r="J1108" s="240"/>
    </row>
    <row r="1109" spans="2:10" ht="15.75" customHeight="1" hidden="1">
      <c r="B1109" s="638"/>
      <c r="C1109" s="243" t="s">
        <v>180</v>
      </c>
      <c r="F1109" s="484"/>
      <c r="G1109" s="484"/>
      <c r="H1109" s="639"/>
      <c r="I1109" s="218"/>
      <c r="J1109" s="240"/>
    </row>
    <row r="1110" spans="2:10" ht="15.75" customHeight="1" hidden="1">
      <c r="B1110" s="638"/>
      <c r="C1110" s="240" t="s">
        <v>181</v>
      </c>
      <c r="F1110" s="484"/>
      <c r="G1110" s="484" t="s">
        <v>182</v>
      </c>
      <c r="H1110" s="639">
        <f>KQKD!F18/((CDKT!E28+CDKT!D28)/2)</f>
        <v>0.6612913141762593</v>
      </c>
      <c r="I1110" s="639"/>
      <c r="J1110" s="240"/>
    </row>
    <row r="1111" spans="2:10" ht="15.75" customHeight="1" hidden="1">
      <c r="B1111" s="638"/>
      <c r="C1111" s="240" t="s">
        <v>183</v>
      </c>
      <c r="F1111" s="484"/>
      <c r="G1111" s="484" t="s">
        <v>182</v>
      </c>
      <c r="H1111" s="639">
        <f>KQKD!F17/CDKT!D67</f>
        <v>0.26197792869333913</v>
      </c>
      <c r="I1111" s="218"/>
      <c r="J1111" s="240"/>
    </row>
    <row r="1112" spans="2:10" ht="15.75" customHeight="1" hidden="1">
      <c r="B1112" s="638"/>
      <c r="C1112" s="243" t="s">
        <v>184</v>
      </c>
      <c r="F1112" s="484"/>
      <c r="G1112" s="484"/>
      <c r="H1112" s="639"/>
      <c r="I1112" s="218"/>
      <c r="J1112" s="240"/>
    </row>
    <row r="1113" spans="2:10" ht="15.75" customHeight="1" hidden="1">
      <c r="B1113" s="638"/>
      <c r="C1113" s="240" t="s">
        <v>185</v>
      </c>
      <c r="E1113" s="236"/>
      <c r="F1113" s="484"/>
      <c r="G1113" s="484" t="s">
        <v>1067</v>
      </c>
      <c r="H1113" s="218">
        <f>KQKD!F32/KQKD!F17%</f>
        <v>9.284674761999756</v>
      </c>
      <c r="I1113" s="218"/>
      <c r="J1113" s="240"/>
    </row>
    <row r="1114" spans="2:10" ht="15.75" customHeight="1" hidden="1">
      <c r="B1114" s="638"/>
      <c r="C1114" s="240" t="s">
        <v>186</v>
      </c>
      <c r="F1114" s="484"/>
      <c r="G1114" s="484" t="s">
        <v>1067</v>
      </c>
      <c r="H1114" s="218">
        <f>KQKD!F32/CDKT!D92%</f>
        <v>7.399011181775935</v>
      </c>
      <c r="I1114" s="218"/>
      <c r="J1114" s="240"/>
    </row>
    <row r="1115" spans="2:10" ht="15.75" customHeight="1" hidden="1">
      <c r="B1115" s="638"/>
      <c r="C1115" s="240" t="s">
        <v>187</v>
      </c>
      <c r="F1115" s="484"/>
      <c r="G1115" s="484" t="s">
        <v>1067</v>
      </c>
      <c r="H1115" s="218">
        <f>KQKD!F32/CDKT!D67%</f>
        <v>2.4323798627400177</v>
      </c>
      <c r="I1115" s="218"/>
      <c r="J1115" s="240"/>
    </row>
    <row r="1116" spans="2:10" ht="15.75" customHeight="1" hidden="1">
      <c r="B1116" s="638"/>
      <c r="C1116" s="240" t="s">
        <v>188</v>
      </c>
      <c r="F1116" s="484"/>
      <c r="G1116" s="484" t="s">
        <v>1067</v>
      </c>
      <c r="H1116" s="218">
        <f>KQKD!F29/KQKD!F17%</f>
        <v>10.809414761513313</v>
      </c>
      <c r="I1116" s="218"/>
      <c r="J1116" s="240"/>
    </row>
    <row r="1117" spans="2:10" ht="15.75" customHeight="1">
      <c r="B1117" s="638"/>
      <c r="I1117" s="218"/>
      <c r="J1117" s="240"/>
    </row>
    <row r="1118" spans="1:9" s="243" customFormat="1" ht="19.5" customHeight="1">
      <c r="A1118" s="241"/>
      <c r="B1118" s="274"/>
      <c r="C1118" s="235"/>
      <c r="D1118" s="235"/>
      <c r="E1118" s="235"/>
      <c r="F1118" s="327"/>
      <c r="G1118" s="793" t="s">
        <v>882</v>
      </c>
      <c r="H1118" s="793"/>
      <c r="I1118" s="335"/>
    </row>
    <row r="1119" spans="1:9" s="243" customFormat="1" ht="19.5" customHeight="1">
      <c r="A1119" s="241"/>
      <c r="B1119" s="274"/>
      <c r="C1119" s="235"/>
      <c r="D1119" s="235"/>
      <c r="E1119" s="235"/>
      <c r="F1119" s="327"/>
      <c r="G1119" s="792" t="s">
        <v>148</v>
      </c>
      <c r="H1119" s="793"/>
      <c r="I1119" s="335"/>
    </row>
    <row r="1120" spans="1:9" s="243" customFormat="1" ht="5.25" customHeight="1">
      <c r="A1120" s="241"/>
      <c r="B1120" s="274"/>
      <c r="C1120" s="235"/>
      <c r="D1120" s="235"/>
      <c r="E1120" s="235"/>
      <c r="F1120" s="327"/>
      <c r="G1120" s="412"/>
      <c r="H1120" s="509"/>
      <c r="I1120" s="335"/>
    </row>
    <row r="1121" spans="1:8" ht="19.5" customHeight="1">
      <c r="A1121" s="261"/>
      <c r="B1121" s="794" t="s">
        <v>189</v>
      </c>
      <c r="C1121" s="794"/>
      <c r="D1121" s="794"/>
      <c r="E1121" s="794"/>
      <c r="F1121" s="794"/>
      <c r="G1121" s="778" t="s">
        <v>149</v>
      </c>
      <c r="H1121" s="778"/>
    </row>
    <row r="1122" spans="1:8" ht="55.5" customHeight="1">
      <c r="A1122" s="261"/>
      <c r="C1122" s="510"/>
      <c r="D1122" s="510"/>
      <c r="E1122" s="510"/>
      <c r="F1122" s="408"/>
      <c r="G1122" s="268"/>
      <c r="H1122" s="483"/>
    </row>
    <row r="1123" spans="1:10" s="220" customFormat="1" ht="22.5" customHeight="1">
      <c r="A1123" s="511"/>
      <c r="B1123" s="777" t="s">
        <v>190</v>
      </c>
      <c r="C1123" s="777"/>
      <c r="D1123" s="777"/>
      <c r="E1123" s="777"/>
      <c r="F1123" s="777"/>
      <c r="G1123" s="778" t="s">
        <v>150</v>
      </c>
      <c r="H1123" s="778"/>
      <c r="I1123" s="512"/>
      <c r="J1123" s="227"/>
    </row>
    <row r="1129" spans="1:2" ht="30" customHeight="1">
      <c r="A1129" s="406"/>
      <c r="B1129" s="251"/>
    </row>
    <row r="1137" spans="1:2" ht="30" customHeight="1">
      <c r="A1137" s="406"/>
      <c r="B1137" s="251"/>
    </row>
    <row r="1138" ht="19.5" customHeight="1"/>
    <row r="1147" spans="1:2" ht="18.75">
      <c r="A1147" s="406"/>
      <c r="B1147" s="251"/>
    </row>
    <row r="1152" ht="30" customHeight="1"/>
    <row r="1154" spans="1:2" ht="18.75">
      <c r="A1154" s="406"/>
      <c r="B1154" s="251"/>
    </row>
    <row r="1160" ht="30" customHeight="1"/>
    <row r="1163" spans="1:2" ht="18.75">
      <c r="A1163" s="243"/>
      <c r="B1163" s="242"/>
    </row>
    <row r="1166" ht="18.75" hidden="1"/>
    <row r="1170" ht="30" customHeight="1"/>
    <row r="1177" ht="30" customHeight="1"/>
    <row r="1179" ht="18.75" hidden="1"/>
    <row r="1181" ht="18.75" hidden="1"/>
    <row r="1182" ht="18.75" hidden="1"/>
    <row r="1185" spans="1:2" ht="18.75">
      <c r="A1185" s="243"/>
      <c r="B1185" s="242"/>
    </row>
    <row r="1186" spans="1:2" ht="29.25" customHeight="1">
      <c r="A1186" s="243"/>
      <c r="B1186" s="242"/>
    </row>
    <row r="1187" spans="1:2" ht="18.75">
      <c r="A1187" s="243"/>
      <c r="B1187" s="242"/>
    </row>
    <row r="1188" spans="1:2" ht="18.75">
      <c r="A1188" s="243"/>
      <c r="B1188" s="242"/>
    </row>
    <row r="1189" spans="1:2" ht="18.75">
      <c r="A1189" s="243"/>
      <c r="B1189" s="242"/>
    </row>
    <row r="1190" spans="1:2" ht="18.75">
      <c r="A1190" s="243"/>
      <c r="B1190" s="242"/>
    </row>
    <row r="1191" spans="1:2" ht="18.75">
      <c r="A1191" s="243"/>
      <c r="B1191" s="242"/>
    </row>
    <row r="1192" spans="1:2" ht="18.75">
      <c r="A1192" s="243"/>
      <c r="B1192" s="242"/>
    </row>
    <row r="1206" ht="33" customHeight="1"/>
  </sheetData>
  <mergeCells count="95">
    <mergeCell ref="C1061:F1061"/>
    <mergeCell ref="C1092:H1092"/>
    <mergeCell ref="C1096:H1096"/>
    <mergeCell ref="C1100:E1100"/>
    <mergeCell ref="C1076:F1076"/>
    <mergeCell ref="C1067:H1067"/>
    <mergeCell ref="C1088:H1088"/>
    <mergeCell ref="C1084:H1084"/>
    <mergeCell ref="C1077:H1077"/>
    <mergeCell ref="C1074:F1074"/>
    <mergeCell ref="G1118:H1118"/>
    <mergeCell ref="C644:F644"/>
    <mergeCell ref="C678:H678"/>
    <mergeCell ref="C889:H889"/>
    <mergeCell ref="C699:E699"/>
    <mergeCell ref="G818:H818"/>
    <mergeCell ref="D818:F818"/>
    <mergeCell ref="C762:H762"/>
    <mergeCell ref="C677:H677"/>
    <mergeCell ref="C676:H676"/>
    <mergeCell ref="C798:E798"/>
    <mergeCell ref="C110:H110"/>
    <mergeCell ref="C18:E18"/>
    <mergeCell ref="C21:E21"/>
    <mergeCell ref="C108:H108"/>
    <mergeCell ref="C98:H98"/>
    <mergeCell ref="C67:H67"/>
    <mergeCell ref="C91:H91"/>
    <mergeCell ref="C94:H94"/>
    <mergeCell ref="C63:H63"/>
    <mergeCell ref="C64:H64"/>
    <mergeCell ref="C16:H16"/>
    <mergeCell ref="C19:E19"/>
    <mergeCell ref="C20:E20"/>
    <mergeCell ref="C43:H43"/>
    <mergeCell ref="C49:H49"/>
    <mergeCell ref="C761:H761"/>
    <mergeCell ref="C650:E650"/>
    <mergeCell ref="C112:H112"/>
    <mergeCell ref="C52:H52"/>
    <mergeCell ref="C78:H78"/>
    <mergeCell ref="C107:H107"/>
    <mergeCell ref="C56:H56"/>
    <mergeCell ref="C93:H93"/>
    <mergeCell ref="C116:H116"/>
    <mergeCell ref="C114:H114"/>
    <mergeCell ref="C917:H917"/>
    <mergeCell ref="C944:F944"/>
    <mergeCell ref="C997:F997"/>
    <mergeCell ref="C792:E792"/>
    <mergeCell ref="C795:E795"/>
    <mergeCell ref="C796:E796"/>
    <mergeCell ref="C797:E797"/>
    <mergeCell ref="C793:E793"/>
    <mergeCell ref="C794:F794"/>
    <mergeCell ref="C818:C819"/>
    <mergeCell ref="C1004:F1004"/>
    <mergeCell ref="C1051:F1051"/>
    <mergeCell ref="C1052:F1052"/>
    <mergeCell ref="C1005:F1005"/>
    <mergeCell ref="C1006:F1006"/>
    <mergeCell ref="C1007:F1007"/>
    <mergeCell ref="C1075:F1075"/>
    <mergeCell ref="C998:F998"/>
    <mergeCell ref="G1119:H1119"/>
    <mergeCell ref="B1121:F1121"/>
    <mergeCell ref="G1121:H1121"/>
    <mergeCell ref="C1057:F1057"/>
    <mergeCell ref="C1058:F1058"/>
    <mergeCell ref="C1059:F1059"/>
    <mergeCell ref="C1060:F1060"/>
    <mergeCell ref="C1003:F1003"/>
    <mergeCell ref="B1123:F1123"/>
    <mergeCell ref="G1123:H1123"/>
    <mergeCell ref="C7:H7"/>
    <mergeCell ref="C10:H10"/>
    <mergeCell ref="C536:H536"/>
    <mergeCell ref="C33:H33"/>
    <mergeCell ref="C46:H46"/>
    <mergeCell ref="C55:H55"/>
    <mergeCell ref="C13:H13"/>
    <mergeCell ref="C92:H92"/>
    <mergeCell ref="C119:H119"/>
    <mergeCell ref="C121:H121"/>
    <mergeCell ref="C123:H123"/>
    <mergeCell ref="C125:H125"/>
    <mergeCell ref="C584:D584"/>
    <mergeCell ref="C537:H537"/>
    <mergeCell ref="C538:H538"/>
    <mergeCell ref="C704:E704"/>
    <mergeCell ref="C647:H647"/>
    <mergeCell ref="C703:E703"/>
    <mergeCell ref="C679:E679"/>
    <mergeCell ref="C696:E696"/>
    <mergeCell ref="C701:E701"/>
  </mergeCells>
  <printOptions horizontalCentered="1"/>
  <pageMargins left="0.57" right="0" top="0.2" bottom="0.23" header="0.19" footer="0.1968503937007874"/>
  <pageSetup firstPageNumber="10" useFirstPageNumber="1" horizontalDpi="600" verticalDpi="600" orientation="portrait" paperSize="9" scale="80" r:id="rId1"/>
  <headerFooter alignWithMargins="0">
    <oddHeader>&amp;CPage &amp;P of &amp;N</oddHeader>
    <oddFooter>&amp;R&amp;P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C19" sqref="C19"/>
    </sheetView>
  </sheetViews>
  <sheetFormatPr defaultColWidth="9.140625" defaultRowHeight="12.75"/>
  <cols>
    <col min="2" max="2" width="9.140625" style="670" customWidth="1"/>
    <col min="3" max="3" width="9.140625" style="671" customWidth="1"/>
  </cols>
  <sheetData/>
  <printOptions gridLines="1"/>
  <pageMargins left="0.75" right="0.75" top="1" bottom="1" header="0.5" footer="0.5"/>
  <pageSetup horizontalDpi="600" verticalDpi="600" orientation="portrait"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3">
      <selection activeCell="E20" sqref="E20"/>
    </sheetView>
  </sheetViews>
  <sheetFormatPr defaultColWidth="9.140625" defaultRowHeight="12.75"/>
  <cols>
    <col min="1" max="1" width="9.140625" style="209" customWidth="1"/>
    <col min="2" max="2" width="9.140625" style="3" customWidth="1"/>
    <col min="3" max="3" width="9.140625" style="209" customWidth="1"/>
    <col min="4" max="4" width="9.140625" style="519" customWidth="1"/>
    <col min="5" max="16384" width="9.140625" style="3" customWidth="1"/>
  </cols>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Cao Si Son &amp; Truong Thi Thuy T</dc:creator>
  <cp:keywords/>
  <dc:description/>
  <cp:lastModifiedBy>Chi Ut</cp:lastModifiedBy>
  <cp:lastPrinted>2008-04-21T08:08:00Z</cp:lastPrinted>
  <dcterms:created xsi:type="dcterms:W3CDTF">1999-07-24T09:39:36Z</dcterms:created>
  <dcterms:modified xsi:type="dcterms:W3CDTF">2008-04-21T08:08:03Z</dcterms:modified>
  <cp:category/>
  <cp:version/>
  <cp:contentType/>
  <cp:contentStatus/>
</cp:coreProperties>
</file>